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90" yWindow="120" windowWidth="20730" windowHeight="9690" activeTab="1"/>
  </bookViews>
  <sheets>
    <sheet name="Ca nhan" sheetId="1" r:id="rId1"/>
    <sheet name="Phi ca nhan" sheetId="7" r:id="rId2"/>
    <sheet name="Family care" sheetId="6" r:id="rId3"/>
  </sheets>
  <calcPr calcId="124519"/>
</workbook>
</file>

<file path=xl/calcChain.xml><?xml version="1.0" encoding="utf-8"?>
<calcChain xmlns="http://schemas.openxmlformats.org/spreadsheetml/2006/main">
  <c r="F15" i="7"/>
  <c r="H13" i="1"/>
  <c r="I13"/>
  <c r="K13"/>
  <c r="J13"/>
  <c r="K20"/>
  <c r="J20"/>
  <c r="H20"/>
  <c r="I20"/>
  <c r="J11"/>
  <c r="J10"/>
  <c r="I9"/>
  <c r="I10"/>
  <c r="C16" l="1"/>
  <c r="H11"/>
  <c r="G31" i="6"/>
  <c r="G30"/>
  <c r="F31"/>
  <c r="F30"/>
  <c r="F19"/>
  <c r="G19"/>
  <c r="F11"/>
  <c r="G11"/>
  <c r="G9"/>
  <c r="F9"/>
  <c r="F8"/>
  <c r="G7"/>
  <c r="F7"/>
  <c r="H9" i="1"/>
  <c r="C15"/>
  <c r="D15"/>
  <c r="B15"/>
  <c r="K11"/>
  <c r="I11"/>
  <c r="H10"/>
  <c r="K10"/>
  <c r="K9"/>
  <c r="J9"/>
  <c r="B27" i="6"/>
  <c r="C17"/>
  <c r="C28" i="1"/>
  <c r="D28"/>
  <c r="E28"/>
  <c r="B28"/>
  <c r="C19"/>
  <c r="I19" s="1"/>
  <c r="D19"/>
  <c r="J19" s="1"/>
  <c r="E19"/>
  <c r="K19" s="1"/>
  <c r="B19"/>
  <c r="H19" s="1"/>
  <c r="D16"/>
  <c r="E16"/>
  <c r="B16"/>
  <c r="G8" i="6"/>
  <c r="H27" i="1" l="1"/>
  <c r="D17" i="7"/>
  <c r="D16" s="1"/>
  <c r="I27" i="1"/>
  <c r="E17" i="7" s="1"/>
  <c r="E16" s="1"/>
  <c r="K27" i="1"/>
  <c r="G17" i="7" s="1"/>
  <c r="G16" s="1"/>
  <c r="J27" i="1"/>
  <c r="F17" i="7" s="1"/>
  <c r="G28" i="6"/>
  <c r="F28"/>
  <c r="E14" i="7" l="1"/>
  <c r="D15"/>
  <c r="F18"/>
  <c r="F20"/>
  <c r="F19"/>
  <c r="F16"/>
  <c r="F21"/>
  <c r="P15"/>
  <c r="D19"/>
  <c r="D20"/>
  <c r="D21"/>
  <c r="E15"/>
  <c r="E18"/>
  <c r="E21"/>
  <c r="E19"/>
  <c r="E20"/>
  <c r="G18"/>
  <c r="G15"/>
  <c r="G21"/>
  <c r="G19"/>
  <c r="G20"/>
  <c r="G14"/>
  <c r="D14"/>
  <c r="D18"/>
  <c r="F14"/>
</calcChain>
</file>

<file path=xl/sharedStrings.xml><?xml version="1.0" encoding="utf-8"?>
<sst xmlns="http://schemas.openxmlformats.org/spreadsheetml/2006/main" count="129" uniqueCount="93">
  <si>
    <t>Đơn vị: Đồng</t>
  </si>
  <si>
    <t>QUYỀN LỢI BẢO HIỂM</t>
  </si>
  <si>
    <t>Ghi chú</t>
  </si>
  <si>
    <t>CHƯƠNG TRÌNH A</t>
  </si>
  <si>
    <t>CHƯƠNG TRÌNH B</t>
  </si>
  <si>
    <t>CHƯƠNG TRÌNH C</t>
  </si>
  <si>
    <t>CHƯƠNG TRÌNH D</t>
  </si>
  <si>
    <t>QUYỀN LỢI CƠ BẢN</t>
  </si>
  <si>
    <t>BẢO HIỂM TAI NẠN</t>
  </si>
  <si>
    <t>BẢO HIỂM SỨC KHỎE</t>
  </si>
  <si>
    <t xml:space="preserve">Giới hạn tối đa chi phí cho 01 ngày nằm viện </t>
  </si>
  <si>
    <t>Giới hạn tối đa chi phí y tá chăm sóc tại nhà sau khi xuất viện - Tối đa 15 ngày/năm</t>
  </si>
  <si>
    <t>Giới hạn tối đa cho dịch vụ xe cứu thương/năm</t>
  </si>
  <si>
    <t>Chi phí hỗ trợ mai táng khi chết do bệnh</t>
  </si>
  <si>
    <t>QUYỀN LỢI LỰA CHỌN</t>
  </si>
  <si>
    <t>Số lần khám/năm</t>
  </si>
  <si>
    <t>Giới hạn tối đa số tiền cho 1 lần khám và điều trị</t>
  </si>
  <si>
    <t>Quyền lợi thai sản (không bao gồm chi phí khám thai định kỳ)</t>
  </si>
  <si>
    <t>Lựa chọn tham gia</t>
  </si>
  <si>
    <t>Biến chứng thai sản: điều trị các biến chứng tiền sản, biến chứng khi sinh</t>
  </si>
  <si>
    <t>theo giới hạn bồi thường 3.000.000 đồng/ngày</t>
  </si>
  <si>
    <t>theo giới hạn bồi thường 2.000.000 đồng/ngày</t>
  </si>
  <si>
    <t>Sinh thường: chi phí sinh nở gồm chi phí thuốc men, chi phí sinh thường, viện phí…</t>
  </si>
  <si>
    <t xml:space="preserve">
Chi phí sinh mổ</t>
  </si>
  <si>
    <t>PHÍ BỔ SUNG MỞ RỘNG QUYỀN LỢI THAI SẢN</t>
  </si>
  <si>
    <t>Phí bảo hiểm     
(mở rộng quyền lợi thai sản)</t>
  </si>
  <si>
    <t xml:space="preserve">Quyền lợi nha khoa </t>
  </si>
  <si>
    <t>PHỤ LỤC: BẢO HIỂM SỨC KHỎE TAI NẠN CÁ NHÂN KÊNH TELESALES</t>
  </si>
  <si>
    <t>BẢO HIỂM SỨC KHỎE TAI NẠN CÁ NHÂN-GÓI FAMILY</t>
  </si>
  <si>
    <t>Family Care 1</t>
  </si>
  <si>
    <t>Family Care 2</t>
  </si>
  <si>
    <t xml:space="preserve">1.Chết, thương tật vĩnh viễn do tai nạn </t>
  </si>
  <si>
    <t>2.Chi phí y tế do tai nạn (bao gồm cả điều trị nội trú và ngoại trú). Hạn mức cho cả gia đình</t>
  </si>
  <si>
    <t>3.Trợ cấp  01 ngày nằm viện, phẫu thuật do tai nạn bao gồm nội trú và ngoại trú (tối đa 100 ngày/năm cho cả gia đình)</t>
  </si>
  <si>
    <t xml:space="preserve">4.Chi phí phẫu thuật, điều trị nội trú do ốm đau, bệnh tật </t>
  </si>
  <si>
    <t>Giới hạn tối đa chi phí 01 ngày nằm viện cho 1 người, tối đa 20 ngày</t>
  </si>
  <si>
    <t>Giới hạn chi phí giường nằm tối đa/ngày/người</t>
  </si>
  <si>
    <t xml:space="preserve">Giới hạn tối đa cho 01 ca phẫu thuật </t>
  </si>
  <si>
    <t>Giới hạn tối đa chi phí khám, xét nghiệm trước khi nhập viện (30 ngày) và chi phí điều trị sau khi xuất viện (45 ngày)</t>
  </si>
  <si>
    <t>5.Chi phí y tế điều trị và khám ngoại trú do ốm đau, bệnh tật</t>
  </si>
  <si>
    <t>Giới hạn tối đa số tiền 1 lần khám và điều trị cho 1 người</t>
  </si>
  <si>
    <t>Giới hạn cho 1 lần khám răng/người/năm</t>
  </si>
  <si>
    <t>6.Quyền lợi thai sản (không bao gồm chi phí khám thai định kỳ)</t>
  </si>
  <si>
    <t>Sinh thường: chi phí sinh nở gồm chi phí thuốc men, chi phí sinh thường, viện phí</t>
  </si>
  <si>
    <t>PHÍ BẢO HIỂM/GIA ĐÌNH</t>
  </si>
  <si>
    <t>Trường hợp bổ sung thêm 1 em bé từ 1-6 tuổi, phí áp dụng 1 bé</t>
  </si>
  <si>
    <t>Trường hợp bổ sung thêm 1 em bé từ trên 7 -18 tuổi, phí áp dụng 1 bé</t>
  </si>
  <si>
    <t>150.000.000 /người - tối đa 600.000.000 cả gia đình</t>
  </si>
  <si>
    <t>150.000.000 cả gia đình</t>
  </si>
  <si>
    <t>theo giới hạn bồi thường 1.500.000 đồng/ngày</t>
  </si>
  <si>
    <t>15.000.000 cả gia đình</t>
  </si>
  <si>
    <t>Mở rộng trường hợp mua cho ông hoặc bà từ 55 - 65 tuổi</t>
  </si>
  <si>
    <t>(Đính kèm và là bộ phận không tách rời của đơn bảo hiểm số )</t>
  </si>
  <si>
    <t xml:space="preserve">Giới hạn chi phí giường nằm tối đa/ngày </t>
  </si>
  <si>
    <t>Giới hạn tối đa cho 01 ca phẫu thuật kể cả phẫu thuật trong ngày</t>
  </si>
  <si>
    <t xml:space="preserve">Gia đình giới hạn bao gồm: 02 bố mẹ kèm tối đa 02 con dưới 18 tuổi; bố mẹ từ 19-55 tuổi </t>
  </si>
  <si>
    <t>25 lần /năm</t>
  </si>
  <si>
    <t xml:space="preserve">15 lần/năm </t>
  </si>
  <si>
    <t>A</t>
  </si>
  <si>
    <t>B</t>
  </si>
  <si>
    <t>C</t>
  </si>
  <si>
    <t>D</t>
  </si>
  <si>
    <t>Giới hạn tối đa chi phí xét nghiệm trước khi nhập viện (30 ngày) và chi phí điều trị sau khi xuất viện (30 ngày)</t>
  </si>
  <si>
    <t xml:space="preserve">2.Chi phí y tế do tai nạn (bao gồm cả điều trị nội trú và ngoại trú) </t>
  </si>
  <si>
    <t>3.Trợ cấp  01 ngày nằm viện, phẫu thuật do tai nạn bao gồm nội trú và ngoại trú (tối đa 100 ngày/năm)</t>
  </si>
  <si>
    <t>4.Chi phí phẫu thuật, điều trị nội trú do ốm đau, bệnh tật</t>
  </si>
  <si>
    <t>5.Trợ cấp  01 ngày nằm viện, phẫu thuật do ốm đau bệnh tật (tối đa 100 ngày/năm)</t>
  </si>
  <si>
    <t>6.Chi phí y tế điều trị và khám ngoại trú do ốm đau, bệnh tật</t>
  </si>
  <si>
    <t>theo giới hạn bồi thường 800.000 đồng/ngày</t>
  </si>
  <si>
    <t>ĐIỀU KIỆN CƠ BẢN</t>
  </si>
  <si>
    <t>Chương trình A (VNĐ)</t>
  </si>
  <si>
    <t>Chương trình B (VNĐ)</t>
  </si>
  <si>
    <t>Chương trình C (VNĐ)</t>
  </si>
  <si>
    <t>Chương trình D (VNĐ)</t>
  </si>
  <si>
    <t xml:space="preserve">Từ 1 đến 6 tuổi </t>
  </si>
  <si>
    <t xml:space="preserve">Từ 7 đến 9 tuổi </t>
  </si>
  <si>
    <t xml:space="preserve">Từ 10 đến 18 tuổi </t>
  </si>
  <si>
    <r>
      <rPr>
        <sz val="10"/>
        <color indexed="8"/>
        <rFont val="Times New Roman"/>
        <family val="1"/>
      </rPr>
      <t xml:space="preserve"> Từ 19 đến 30 tuổi </t>
    </r>
  </si>
  <si>
    <t xml:space="preserve">Từ 31 đến 40 tuổi </t>
  </si>
  <si>
    <r>
      <rPr>
        <sz val="10"/>
        <color indexed="8"/>
        <rFont val="Times New Roman"/>
        <family val="1"/>
      </rPr>
      <t xml:space="preserve"> Từ 41 đến 50 tuổi </t>
    </r>
  </si>
  <si>
    <t xml:space="preserve">Từ 51 đến 60 tuổi </t>
  </si>
  <si>
    <t xml:space="preserve">Từ 61 đến 65 tuổi </t>
  </si>
  <si>
    <t>PHÍ BỔ SUNG MỞ RỘNG QUYỀN LỢI NHA KHOA</t>
  </si>
  <si>
    <t>Độ tuổi</t>
  </si>
  <si>
    <t>Từ 1 đến 6</t>
  </si>
  <si>
    <t>Từ 7 đến 18</t>
  </si>
  <si>
    <t>Từ 19 đến 55</t>
  </si>
  <si>
    <t>Từ 56 đến 65</t>
  </si>
  <si>
    <t>Chương trình</t>
  </si>
  <si>
    <t>Phí bảo hiểm</t>
  </si>
  <si>
    <t>300.000.000 cả gia đình</t>
  </si>
  <si>
    <t>300.000.000/người, tối đa 1.200.000000/cả gia đình</t>
  </si>
  <si>
    <t>20.000.000 cả gia đình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</si>
</sst>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i/>
      <sz val="16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3" fillId="0" borderId="0" xfId="1" applyNumberFormat="1" applyFont="1" applyFill="1"/>
    <xf numFmtId="164" fontId="5" fillId="0" borderId="0" xfId="1" applyNumberFormat="1" applyFont="1" applyFill="1"/>
    <xf numFmtId="0" fontId="6" fillId="0" borderId="0" xfId="0" applyFont="1" applyFill="1"/>
    <xf numFmtId="164" fontId="4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0" xfId="0" applyFont="1" applyFill="1"/>
    <xf numFmtId="0" fontId="4" fillId="0" borderId="1" xfId="0" applyFont="1" applyFill="1" applyBorder="1" applyAlignment="1"/>
    <xf numFmtId="164" fontId="6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0" fillId="0" borderId="1" xfId="0" applyBorder="1"/>
    <xf numFmtId="0" fontId="2" fillId="0" borderId="0" xfId="0" applyFont="1" applyFill="1" applyAlignment="1">
      <alignment horizontal="center"/>
    </xf>
    <xf numFmtId="164" fontId="4" fillId="0" borderId="1" xfId="1" applyNumberFormat="1" applyFont="1" applyFill="1" applyBorder="1" applyAlignment="1">
      <alignment horizontal="right"/>
    </xf>
    <xf numFmtId="0" fontId="6" fillId="0" borderId="0" xfId="2" applyFont="1" applyFill="1"/>
    <xf numFmtId="164" fontId="6" fillId="0" borderId="0" xfId="3" applyNumberFormat="1" applyFont="1" applyFill="1"/>
    <xf numFmtId="0" fontId="4" fillId="0" borderId="0" xfId="2" applyFont="1" applyFill="1" applyAlignment="1">
      <alignment horizontal="center"/>
    </xf>
    <xf numFmtId="164" fontId="4" fillId="0" borderId="0" xfId="3" applyNumberFormat="1" applyFont="1" applyFill="1" applyAlignment="1">
      <alignment horizontal="center"/>
    </xf>
    <xf numFmtId="164" fontId="5" fillId="0" borderId="0" xfId="3" applyNumberFormat="1" applyFont="1" applyFill="1"/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wrapText="1"/>
    </xf>
    <xf numFmtId="0" fontId="6" fillId="0" borderId="1" xfId="2" applyFont="1" applyFill="1" applyBorder="1"/>
    <xf numFmtId="0" fontId="10" fillId="0" borderId="0" xfId="2" applyFont="1" applyFill="1"/>
    <xf numFmtId="0" fontId="4" fillId="0" borderId="1" xfId="2" applyFont="1" applyFill="1" applyBorder="1" applyAlignment="1"/>
    <xf numFmtId="164" fontId="4" fillId="0" borderId="1" xfId="3" applyNumberFormat="1" applyFont="1" applyFill="1" applyBorder="1" applyAlignment="1">
      <alignment horizontal="center" vertical="top" wrapText="1"/>
    </xf>
    <xf numFmtId="0" fontId="4" fillId="2" borderId="1" xfId="2" applyFont="1" applyFill="1" applyBorder="1" applyAlignment="1"/>
    <xf numFmtId="164" fontId="6" fillId="2" borderId="1" xfId="3" applyNumberFormat="1" applyFont="1" applyFill="1" applyBorder="1" applyAlignment="1">
      <alignment horizontal="right"/>
    </xf>
    <xf numFmtId="0" fontId="6" fillId="2" borderId="1" xfId="2" applyFont="1" applyFill="1" applyBorder="1"/>
    <xf numFmtId="0" fontId="4" fillId="2" borderId="1" xfId="2" applyFont="1" applyFill="1" applyBorder="1" applyAlignment="1">
      <alignment wrapText="1"/>
    </xf>
    <xf numFmtId="164" fontId="4" fillId="2" borderId="1" xfId="3" applyNumberFormat="1" applyFont="1" applyFill="1" applyBorder="1" applyAlignment="1">
      <alignment horizontal="right"/>
    </xf>
    <xf numFmtId="164" fontId="4" fillId="2" borderId="1" xfId="3" applyNumberFormat="1" applyFont="1" applyFill="1" applyBorder="1" applyAlignment="1">
      <alignment horizontal="center" vertical="top" wrapText="1"/>
    </xf>
    <xf numFmtId="0" fontId="10" fillId="2" borderId="7" xfId="2" applyFont="1" applyFill="1" applyBorder="1" applyAlignment="1">
      <alignment horizontal="left" vertical="top"/>
    </xf>
    <xf numFmtId="164" fontId="10" fillId="2" borderId="1" xfId="3" applyNumberFormat="1" applyFont="1" applyFill="1" applyBorder="1" applyAlignment="1">
      <alignment horizontal="right"/>
    </xf>
    <xf numFmtId="0" fontId="6" fillId="2" borderId="1" xfId="2" applyFont="1" applyFill="1" applyBorder="1" applyAlignment="1">
      <alignment wrapText="1"/>
    </xf>
    <xf numFmtId="0" fontId="6" fillId="2" borderId="1" xfId="2" applyFont="1" applyFill="1" applyBorder="1" applyAlignment="1"/>
    <xf numFmtId="164" fontId="6" fillId="0" borderId="1" xfId="3" applyNumberFormat="1" applyFont="1" applyFill="1" applyBorder="1" applyAlignment="1">
      <alignment horizontal="right"/>
    </xf>
    <xf numFmtId="164" fontId="4" fillId="0" borderId="1" xfId="3" applyNumberFormat="1" applyFont="1" applyFill="1" applyBorder="1" applyAlignment="1">
      <alignment horizontal="right"/>
    </xf>
    <xf numFmtId="0" fontId="6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/>
    <xf numFmtId="0" fontId="4" fillId="0" borderId="0" xfId="2" applyFont="1" applyFill="1"/>
    <xf numFmtId="164" fontId="4" fillId="0" borderId="0" xfId="3" applyNumberFormat="1" applyFont="1" applyFill="1"/>
    <xf numFmtId="0" fontId="6" fillId="0" borderId="0" xfId="2" applyFont="1"/>
    <xf numFmtId="0" fontId="4" fillId="0" borderId="1" xfId="2" applyFont="1" applyBorder="1" applyAlignment="1">
      <alignment horizontal="left"/>
    </xf>
    <xf numFmtId="0" fontId="6" fillId="0" borderId="1" xfId="2" applyFont="1" applyBorder="1"/>
    <xf numFmtId="0" fontId="4" fillId="0" borderId="1" xfId="2" applyFont="1" applyFill="1" applyBorder="1" applyAlignment="1">
      <alignment horizontal="center" vertical="center" wrapText="1"/>
    </xf>
    <xf numFmtId="164" fontId="11" fillId="0" borderId="0" xfId="3" applyNumberFormat="1" applyFont="1" applyFill="1"/>
    <xf numFmtId="0" fontId="10" fillId="0" borderId="1" xfId="0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0" fontId="12" fillId="0" borderId="0" xfId="2" applyFont="1"/>
    <xf numFmtId="0" fontId="13" fillId="0" borderId="1" xfId="0" applyFont="1" applyFill="1" applyBorder="1"/>
    <xf numFmtId="0" fontId="13" fillId="0" borderId="0" xfId="0" applyFont="1" applyFill="1"/>
    <xf numFmtId="164" fontId="4" fillId="0" borderId="1" xfId="1" applyNumberFormat="1" applyFont="1" applyFill="1" applyBorder="1" applyAlignment="1"/>
    <xf numFmtId="164" fontId="4" fillId="2" borderId="1" xfId="3" applyNumberFormat="1" applyFont="1" applyFill="1" applyBorder="1"/>
    <xf numFmtId="164" fontId="6" fillId="2" borderId="2" xfId="3" applyNumberFormat="1" applyFont="1" applyFill="1" applyBorder="1" applyAlignment="1">
      <alignment horizontal="right"/>
    </xf>
    <xf numFmtId="164" fontId="6" fillId="0" borderId="0" xfId="1" applyNumberFormat="1" applyFont="1" applyFill="1"/>
    <xf numFmtId="164" fontId="7" fillId="0" borderId="0" xfId="1" applyNumberFormat="1" applyFont="1" applyFill="1"/>
    <xf numFmtId="164" fontId="13" fillId="0" borderId="0" xfId="1" applyNumberFormat="1" applyFont="1" applyFill="1"/>
    <xf numFmtId="164" fontId="9" fillId="0" borderId="0" xfId="1" applyNumberFormat="1" applyFont="1" applyFill="1"/>
    <xf numFmtId="164" fontId="3" fillId="0" borderId="1" xfId="3" applyNumberFormat="1" applyFont="1" applyBorder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43" fontId="0" fillId="0" borderId="0" xfId="3" applyFont="1"/>
    <xf numFmtId="0" fontId="13" fillId="0" borderId="1" xfId="0" applyFont="1" applyBorder="1" applyAlignment="1"/>
    <xf numFmtId="0" fontId="14" fillId="3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wrapText="1"/>
    </xf>
    <xf numFmtId="37" fontId="3" fillId="0" borderId="1" xfId="3" applyNumberFormat="1" applyFont="1" applyBorder="1"/>
    <xf numFmtId="0" fontId="9" fillId="0" borderId="0" xfId="0" applyFont="1"/>
    <xf numFmtId="0" fontId="13" fillId="0" borderId="2" xfId="0" applyFont="1" applyBorder="1" applyAlignment="1">
      <alignment horizontal="left"/>
    </xf>
    <xf numFmtId="0" fontId="9" fillId="0" borderId="1" xfId="0" applyFont="1" applyBorder="1"/>
    <xf numFmtId="0" fontId="3" fillId="0" borderId="1" xfId="0" applyFont="1" applyFill="1" applyBorder="1" applyAlignment="1">
      <alignment horizontal="left" wrapText="1"/>
    </xf>
    <xf numFmtId="0" fontId="13" fillId="0" borderId="3" xfId="0" applyFont="1" applyBorder="1" applyAlignment="1"/>
    <xf numFmtId="0" fontId="13" fillId="0" borderId="4" xfId="0" applyFont="1" applyBorder="1" applyAlignment="1"/>
    <xf numFmtId="164" fontId="6" fillId="2" borderId="1" xfId="1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 wrapText="1"/>
    </xf>
    <xf numFmtId="0" fontId="6" fillId="0" borderId="6" xfId="2" applyFont="1" applyFill="1" applyBorder="1" applyAlignment="1">
      <alignment horizontal="center" wrapText="1"/>
    </xf>
    <xf numFmtId="0" fontId="6" fillId="0" borderId="7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4" fillId="0" borderId="0" xfId="2" applyFont="1" applyFill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164" fontId="4" fillId="0" borderId="1" xfId="3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wrapText="1"/>
    </xf>
    <xf numFmtId="164" fontId="6" fillId="5" borderId="1" xfId="1" applyNumberFormat="1" applyFont="1" applyFill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zoomScale="85" zoomScaleNormal="85" workbookViewId="0">
      <selection activeCell="J25" sqref="J25"/>
    </sheetView>
  </sheetViews>
  <sheetFormatPr defaultRowHeight="15"/>
  <cols>
    <col min="1" max="1" width="74.140625" customWidth="1"/>
    <col min="2" max="2" width="20.85546875" customWidth="1"/>
    <col min="3" max="3" width="22.7109375" customWidth="1"/>
    <col min="4" max="4" width="21.42578125" customWidth="1"/>
    <col min="5" max="5" width="21.7109375" customWidth="1"/>
    <col min="6" max="6" width="15.85546875" customWidth="1"/>
    <col min="8" max="9" width="14.5703125" style="63" customWidth="1"/>
    <col min="10" max="10" width="13.5703125" style="63" customWidth="1"/>
    <col min="11" max="11" width="14" style="63" customWidth="1"/>
  </cols>
  <sheetData>
    <row r="1" spans="1:11" s="1" customFormat="1" ht="20.25">
      <c r="A1" s="92" t="s">
        <v>27</v>
      </c>
      <c r="B1" s="92"/>
      <c r="C1" s="92"/>
      <c r="D1" s="92"/>
      <c r="E1" s="92"/>
      <c r="F1" s="92"/>
      <c r="H1" s="4"/>
      <c r="I1" s="4"/>
      <c r="J1" s="4"/>
      <c r="K1" s="4"/>
    </row>
    <row r="2" spans="1:11" s="1" customFormat="1" ht="20.25">
      <c r="A2" s="95" t="s">
        <v>52</v>
      </c>
      <c r="B2" s="95"/>
      <c r="C2" s="95"/>
      <c r="D2" s="95"/>
      <c r="E2" s="95"/>
      <c r="F2" s="95"/>
      <c r="H2" s="4"/>
      <c r="I2" s="4"/>
      <c r="J2" s="4"/>
      <c r="K2" s="4"/>
    </row>
    <row r="3" spans="1:11" s="1" customFormat="1" ht="20.25">
      <c r="A3" s="17"/>
      <c r="B3" s="17"/>
      <c r="C3" s="17"/>
      <c r="D3" s="17"/>
      <c r="E3" s="17"/>
      <c r="F3" s="17"/>
      <c r="H3" s="4"/>
      <c r="I3" s="4"/>
      <c r="J3" s="4"/>
      <c r="K3" s="4"/>
    </row>
    <row r="4" spans="1:11" s="1" customFormat="1" ht="15.75">
      <c r="A4" s="2"/>
      <c r="B4" s="2"/>
      <c r="C4" s="3"/>
      <c r="E4" s="4"/>
      <c r="F4" s="5" t="s">
        <v>0</v>
      </c>
      <c r="H4" s="60"/>
      <c r="I4" s="60"/>
      <c r="J4" s="60"/>
      <c r="K4" s="60"/>
    </row>
    <row r="5" spans="1:11" s="6" customFormat="1" ht="15.75">
      <c r="A5" s="93" t="s">
        <v>1</v>
      </c>
      <c r="B5" s="89"/>
      <c r="C5" s="90"/>
      <c r="D5" s="90"/>
      <c r="E5" s="91"/>
      <c r="F5" s="94" t="s">
        <v>2</v>
      </c>
      <c r="H5" s="60" t="s">
        <v>58</v>
      </c>
      <c r="I5" s="60" t="s">
        <v>59</v>
      </c>
      <c r="J5" s="60" t="s">
        <v>60</v>
      </c>
      <c r="K5" s="60" t="s">
        <v>61</v>
      </c>
    </row>
    <row r="6" spans="1:11" s="6" customFormat="1" ht="15.75">
      <c r="A6" s="93"/>
      <c r="B6" s="7" t="s">
        <v>3</v>
      </c>
      <c r="C6" s="7" t="s">
        <v>4</v>
      </c>
      <c r="D6" s="7" t="s">
        <v>5</v>
      </c>
      <c r="E6" s="7" t="s">
        <v>6</v>
      </c>
      <c r="F6" s="94"/>
      <c r="H6" s="4"/>
      <c r="I6" s="4"/>
      <c r="J6" s="4"/>
      <c r="K6" s="4"/>
    </row>
    <row r="7" spans="1:11" s="1" customFormat="1" ht="15.75">
      <c r="A7" s="89" t="s">
        <v>7</v>
      </c>
      <c r="B7" s="90"/>
      <c r="C7" s="90"/>
      <c r="D7" s="90"/>
      <c r="E7" s="91"/>
      <c r="F7" s="8"/>
      <c r="H7" s="61"/>
      <c r="I7" s="61"/>
      <c r="J7" s="61"/>
      <c r="K7" s="61"/>
    </row>
    <row r="8" spans="1:11" s="9" customFormat="1" ht="15.75">
      <c r="A8" s="83" t="s">
        <v>8</v>
      </c>
      <c r="B8" s="84"/>
      <c r="C8" s="84"/>
      <c r="D8" s="84"/>
      <c r="E8" s="84"/>
      <c r="F8" s="85"/>
    </row>
    <row r="9" spans="1:11" s="1" customFormat="1" ht="15.75">
      <c r="A9" s="10" t="s">
        <v>31</v>
      </c>
      <c r="B9" s="11">
        <v>500000000</v>
      </c>
      <c r="C9" s="108">
        <v>200000000</v>
      </c>
      <c r="D9" s="79">
        <v>100000000</v>
      </c>
      <c r="E9" s="11">
        <v>50000000</v>
      </c>
      <c r="F9" s="8"/>
      <c r="H9" s="4">
        <f>B9*0.09%</f>
        <v>450000</v>
      </c>
      <c r="I9" s="4">
        <f>C9*0.09%</f>
        <v>180000</v>
      </c>
      <c r="J9" s="4">
        <f>D9*0.09%</f>
        <v>90000</v>
      </c>
      <c r="K9" s="4">
        <f>E9*0.09%</f>
        <v>45000</v>
      </c>
    </row>
    <row r="10" spans="1:11" s="1" customFormat="1" ht="15.75">
      <c r="A10" s="10" t="s">
        <v>63</v>
      </c>
      <c r="B10" s="11">
        <v>100000000</v>
      </c>
      <c r="C10" s="108">
        <v>60000000</v>
      </c>
      <c r="D10" s="79">
        <v>40000000</v>
      </c>
      <c r="E10" s="11">
        <v>30000000</v>
      </c>
      <c r="F10" s="8"/>
      <c r="H10" s="4">
        <f>25.5*20000</f>
        <v>510000</v>
      </c>
      <c r="I10" s="4">
        <f>21*20000</f>
        <v>420000</v>
      </c>
      <c r="J10" s="4">
        <f>13.5*20000</f>
        <v>270000</v>
      </c>
      <c r="K10" s="4">
        <f>7.5*20000</f>
        <v>150000</v>
      </c>
    </row>
    <row r="11" spans="1:11" s="1" customFormat="1" ht="31.5">
      <c r="A11" s="12" t="s">
        <v>64</v>
      </c>
      <c r="B11" s="11">
        <v>350000</v>
      </c>
      <c r="C11" s="11">
        <v>200000</v>
      </c>
      <c r="D11" s="11">
        <v>100000</v>
      </c>
      <c r="E11" s="11">
        <v>50000</v>
      </c>
      <c r="F11" s="8"/>
      <c r="H11" s="4">
        <f>B11*100*0.55%</f>
        <v>192500.00000000003</v>
      </c>
      <c r="I11" s="4">
        <f>C11*100*0.55%</f>
        <v>110000.00000000001</v>
      </c>
      <c r="J11" s="4">
        <f>D11*100*0.55%</f>
        <v>55000.000000000007</v>
      </c>
      <c r="K11" s="4">
        <f>E11*100*0.55%</f>
        <v>27500.000000000004</v>
      </c>
    </row>
    <row r="12" spans="1:11" s="1" customFormat="1" ht="15.75">
      <c r="A12" s="80" t="s">
        <v>9</v>
      </c>
      <c r="B12" s="81"/>
      <c r="C12" s="81"/>
      <c r="D12" s="81"/>
      <c r="E12" s="81"/>
      <c r="F12" s="82"/>
    </row>
    <row r="13" spans="1:11" s="1" customFormat="1" ht="15.75">
      <c r="A13" s="10" t="s">
        <v>65</v>
      </c>
      <c r="B13" s="18">
        <v>100000000</v>
      </c>
      <c r="C13" s="18">
        <v>60000000</v>
      </c>
      <c r="D13" s="18">
        <v>40000000</v>
      </c>
      <c r="E13" s="18">
        <v>18000000</v>
      </c>
      <c r="F13" s="8"/>
      <c r="H13" s="4">
        <f>B13*2%*0.7</f>
        <v>1400000</v>
      </c>
      <c r="I13" s="4">
        <f>C13*2.13%*0.7</f>
        <v>894600</v>
      </c>
      <c r="J13" s="4">
        <f>D13*2.5%*0.7</f>
        <v>700000</v>
      </c>
      <c r="K13" s="4">
        <f>E13*4%*0.9</f>
        <v>648000</v>
      </c>
    </row>
    <row r="14" spans="1:11" s="1" customFormat="1" ht="15.75">
      <c r="A14" s="13" t="s">
        <v>10</v>
      </c>
      <c r="B14" s="11">
        <v>5000000</v>
      </c>
      <c r="C14" s="11">
        <v>3000000</v>
      </c>
      <c r="D14" s="11">
        <v>2000000</v>
      </c>
      <c r="E14" s="11">
        <v>900000</v>
      </c>
      <c r="F14" s="8"/>
      <c r="H14" s="4"/>
      <c r="I14" s="4"/>
      <c r="J14" s="4"/>
      <c r="K14" s="4"/>
    </row>
    <row r="15" spans="1:11" s="1" customFormat="1" ht="15.75">
      <c r="A15" s="52" t="s">
        <v>53</v>
      </c>
      <c r="B15" s="53">
        <f>B14*0.3</f>
        <v>1500000</v>
      </c>
      <c r="C15" s="53">
        <f t="shared" ref="C15:D15" si="0">C14*0.3</f>
        <v>900000</v>
      </c>
      <c r="D15" s="53">
        <f t="shared" si="0"/>
        <v>600000</v>
      </c>
      <c r="E15" s="53">
        <v>450000</v>
      </c>
      <c r="F15" s="8"/>
      <c r="H15" s="4"/>
      <c r="I15" s="4"/>
      <c r="J15" s="4"/>
      <c r="K15" s="4"/>
    </row>
    <row r="16" spans="1:11" s="1" customFormat="1" ht="15.75">
      <c r="A16" s="13" t="s">
        <v>54</v>
      </c>
      <c r="B16" s="11">
        <f>B13</f>
        <v>100000000</v>
      </c>
      <c r="C16" s="11">
        <f>C13</f>
        <v>60000000</v>
      </c>
      <c r="D16" s="11">
        <f t="shared" ref="D16:E16" si="1">D13</f>
        <v>40000000</v>
      </c>
      <c r="E16" s="11">
        <f t="shared" si="1"/>
        <v>18000000</v>
      </c>
      <c r="F16" s="8"/>
    </row>
    <row r="17" spans="1:11" s="1" customFormat="1" ht="31.5">
      <c r="A17" s="14" t="s">
        <v>62</v>
      </c>
      <c r="B17" s="11">
        <v>6000000</v>
      </c>
      <c r="C17" s="11">
        <v>4620000</v>
      </c>
      <c r="D17" s="11">
        <v>3150000</v>
      </c>
      <c r="E17" s="11">
        <v>1575000</v>
      </c>
      <c r="F17" s="8"/>
    </row>
    <row r="18" spans="1:11" s="1" customFormat="1" ht="15.75">
      <c r="A18" s="14" t="s">
        <v>13</v>
      </c>
      <c r="B18" s="11">
        <v>2000000</v>
      </c>
      <c r="C18" s="11">
        <v>2000000</v>
      </c>
      <c r="D18" s="11">
        <v>2000000</v>
      </c>
      <c r="E18" s="11">
        <v>2000000</v>
      </c>
      <c r="F18" s="8"/>
    </row>
    <row r="19" spans="1:11" s="1" customFormat="1" ht="31.5">
      <c r="A19" s="12" t="s">
        <v>66</v>
      </c>
      <c r="B19" s="18">
        <f>B11</f>
        <v>350000</v>
      </c>
      <c r="C19" s="18">
        <f t="shared" ref="C19:E19" si="2">C11</f>
        <v>200000</v>
      </c>
      <c r="D19" s="18">
        <f t="shared" si="2"/>
        <v>100000</v>
      </c>
      <c r="E19" s="18">
        <f t="shared" si="2"/>
        <v>50000</v>
      </c>
      <c r="F19" s="8"/>
      <c r="H19" s="4">
        <f>B19*100*0.55%</f>
        <v>192500.00000000003</v>
      </c>
      <c r="I19" s="4">
        <f>C19*100*0.55%</f>
        <v>110000.00000000001</v>
      </c>
      <c r="J19" s="4">
        <f>D19*100*0.55%</f>
        <v>55000.000000000007</v>
      </c>
      <c r="K19" s="4">
        <f>E19*100*0.55%</f>
        <v>27500.000000000004</v>
      </c>
    </row>
    <row r="20" spans="1:11" s="1" customFormat="1" ht="15.75">
      <c r="A20" s="10" t="s">
        <v>67</v>
      </c>
      <c r="B20" s="18">
        <v>16800000</v>
      </c>
      <c r="C20" s="18">
        <v>10500000</v>
      </c>
      <c r="D20" s="18">
        <v>8000000</v>
      </c>
      <c r="E20" s="18">
        <v>3000000</v>
      </c>
      <c r="F20" s="8"/>
      <c r="H20" s="4">
        <f>B20*0.2*0.7</f>
        <v>2352000</v>
      </c>
      <c r="I20" s="4">
        <f>C20*0.2*0.7</f>
        <v>1470000</v>
      </c>
      <c r="J20" s="4">
        <f>D20*0.2*0.7</f>
        <v>1120000</v>
      </c>
      <c r="K20" s="4">
        <f>E20*0.2*0.7</f>
        <v>420000</v>
      </c>
    </row>
    <row r="21" spans="1:11" s="56" customFormat="1" ht="15.75">
      <c r="A21" s="15" t="s">
        <v>15</v>
      </c>
      <c r="B21" s="11"/>
      <c r="C21" s="11"/>
      <c r="D21" s="57"/>
      <c r="E21" s="57"/>
      <c r="F21" s="55"/>
      <c r="H21" s="4"/>
      <c r="I21" s="4"/>
      <c r="J21" s="4"/>
      <c r="K21" s="4"/>
    </row>
    <row r="22" spans="1:11" s="1" customFormat="1" ht="15.75">
      <c r="A22" s="15" t="s">
        <v>16</v>
      </c>
      <c r="B22" s="11">
        <v>3360000</v>
      </c>
      <c r="C22" s="11">
        <v>2100000</v>
      </c>
      <c r="D22" s="11">
        <v>800000</v>
      </c>
      <c r="E22" s="11">
        <v>400000</v>
      </c>
      <c r="F22" s="8"/>
    </row>
    <row r="23" spans="1:11" ht="15.75">
      <c r="A23" s="10"/>
      <c r="B23" s="11"/>
      <c r="C23" s="11"/>
      <c r="D23" s="11"/>
      <c r="E23" s="11"/>
      <c r="F23" s="16"/>
      <c r="H23"/>
      <c r="I23"/>
      <c r="J23"/>
      <c r="K23"/>
    </row>
    <row r="24" spans="1:11" ht="15.75">
      <c r="A24" s="86" t="s">
        <v>14</v>
      </c>
      <c r="B24" s="87"/>
      <c r="C24" s="87"/>
      <c r="D24" s="87"/>
      <c r="E24" s="87"/>
      <c r="F24" s="88"/>
      <c r="H24"/>
      <c r="I24"/>
      <c r="J24"/>
      <c r="K24"/>
    </row>
    <row r="25" spans="1:11" s="1" customFormat="1" ht="15.75">
      <c r="A25" s="10" t="s">
        <v>17</v>
      </c>
      <c r="B25" s="11">
        <v>30000000</v>
      </c>
      <c r="C25" s="11">
        <v>20000000</v>
      </c>
      <c r="D25" s="11">
        <v>15000000</v>
      </c>
      <c r="E25" s="11">
        <v>8000000</v>
      </c>
      <c r="F25" s="8" t="s">
        <v>18</v>
      </c>
      <c r="H25" s="4"/>
      <c r="I25" s="4"/>
      <c r="J25" s="4"/>
      <c r="K25" s="4"/>
    </row>
    <row r="26" spans="1:11" s="1" customFormat="1" ht="15.75">
      <c r="A26" s="14" t="s">
        <v>19</v>
      </c>
      <c r="B26" s="96" t="s">
        <v>20</v>
      </c>
      <c r="C26" s="96" t="s">
        <v>21</v>
      </c>
      <c r="D26" s="96" t="s">
        <v>49</v>
      </c>
      <c r="E26" s="96" t="s">
        <v>68</v>
      </c>
      <c r="F26" s="97"/>
      <c r="H26" s="62"/>
      <c r="I26" s="62"/>
      <c r="J26" s="62"/>
      <c r="K26" s="62"/>
    </row>
    <row r="27" spans="1:11" s="1" customFormat="1" ht="15.75">
      <c r="A27" s="14" t="s">
        <v>22</v>
      </c>
      <c r="B27" s="96"/>
      <c r="C27" s="96"/>
      <c r="D27" s="96"/>
      <c r="E27" s="96"/>
      <c r="F27" s="97"/>
      <c r="H27" s="4">
        <f>H9+H10+H11+H13+H20+H19</f>
        <v>5097000</v>
      </c>
      <c r="I27" s="4">
        <f>I9+I10+I11+I13+I20+I19</f>
        <v>3184600</v>
      </c>
      <c r="J27" s="4">
        <f>J9+J10+J11+J13+J20+J19</f>
        <v>2290000</v>
      </c>
      <c r="K27" s="4">
        <f>K9+K10+K11+K13+K20+K19</f>
        <v>1318000</v>
      </c>
    </row>
    <row r="28" spans="1:11" s="1" customFormat="1" ht="31.5">
      <c r="A28" s="14" t="s">
        <v>23</v>
      </c>
      <c r="B28" s="11">
        <f>B25</f>
        <v>30000000</v>
      </c>
      <c r="C28" s="11">
        <f t="shared" ref="C28:E28" si="3">C25</f>
        <v>20000000</v>
      </c>
      <c r="D28" s="11">
        <f t="shared" si="3"/>
        <v>15000000</v>
      </c>
      <c r="E28" s="11">
        <f t="shared" si="3"/>
        <v>8000000</v>
      </c>
      <c r="F28" s="8"/>
      <c r="H28" s="4"/>
      <c r="I28" s="4"/>
      <c r="J28" s="4"/>
      <c r="K28" s="4"/>
    </row>
    <row r="29" spans="1:11" ht="15.75">
      <c r="A29" s="10" t="s">
        <v>26</v>
      </c>
      <c r="B29" s="41">
        <v>8200000</v>
      </c>
      <c r="C29" s="41">
        <v>6300000</v>
      </c>
      <c r="D29" s="41">
        <v>5100000</v>
      </c>
      <c r="E29" s="41">
        <v>4200000</v>
      </c>
      <c r="F29" s="16"/>
      <c r="H29" s="4"/>
      <c r="I29" s="4"/>
      <c r="J29" s="4"/>
      <c r="K29" s="4"/>
    </row>
    <row r="30" spans="1:11">
      <c r="H30" s="4"/>
      <c r="I30" s="4"/>
      <c r="J30" s="4"/>
      <c r="K30" s="4"/>
    </row>
    <row r="31" spans="1:11">
      <c r="C31" s="4"/>
      <c r="D31" s="4"/>
      <c r="E31" s="4"/>
      <c r="F31" s="4"/>
      <c r="H31"/>
      <c r="I31"/>
      <c r="J31"/>
      <c r="K31"/>
    </row>
    <row r="32" spans="1:11" ht="15" customHeight="1">
      <c r="C32" s="4"/>
      <c r="D32" s="4"/>
      <c r="E32" s="4"/>
      <c r="F32" s="4"/>
      <c r="H32"/>
      <c r="I32"/>
      <c r="J32"/>
      <c r="K32"/>
    </row>
    <row r="33" spans="3:11" ht="15" customHeight="1">
      <c r="C33" s="4"/>
      <c r="D33" s="4"/>
      <c r="E33" s="4"/>
      <c r="F33" s="4"/>
      <c r="H33"/>
      <c r="I33"/>
      <c r="J33"/>
      <c r="K33"/>
    </row>
    <row r="34" spans="3:11">
      <c r="C34" s="4"/>
      <c r="D34" s="4"/>
      <c r="E34" s="4"/>
      <c r="F34" s="4"/>
      <c r="H34"/>
      <c r="I34"/>
      <c r="J34"/>
      <c r="K34"/>
    </row>
    <row r="35" spans="3:11">
      <c r="C35" s="4"/>
      <c r="D35" s="4"/>
      <c r="E35" s="4"/>
      <c r="F35" s="4"/>
      <c r="H35"/>
      <c r="I35"/>
      <c r="J35"/>
      <c r="K35"/>
    </row>
    <row r="36" spans="3:11">
      <c r="C36" s="4"/>
      <c r="D36" s="4"/>
      <c r="E36" s="4"/>
      <c r="F36" s="4"/>
      <c r="H36"/>
      <c r="I36"/>
      <c r="J36"/>
      <c r="K36"/>
    </row>
    <row r="37" spans="3:11">
      <c r="C37" s="4"/>
      <c r="D37" s="4"/>
      <c r="E37" s="4"/>
      <c r="F37" s="4"/>
      <c r="H37"/>
      <c r="I37"/>
      <c r="J37"/>
      <c r="K37"/>
    </row>
    <row r="38" spans="3:11">
      <c r="C38" s="4"/>
      <c r="D38" s="4"/>
      <c r="E38" s="4"/>
      <c r="F38" s="4"/>
      <c r="H38"/>
      <c r="I38"/>
      <c r="J38"/>
      <c r="K38"/>
    </row>
    <row r="39" spans="3:11">
      <c r="C39" s="63"/>
      <c r="D39" s="63"/>
      <c r="E39" s="63"/>
      <c r="F39" s="63"/>
      <c r="H39"/>
      <c r="I39"/>
      <c r="J39"/>
      <c r="K39"/>
    </row>
    <row r="40" spans="3:11">
      <c r="C40" s="63"/>
      <c r="D40" s="63"/>
      <c r="E40" s="63"/>
      <c r="F40" s="63"/>
      <c r="H40"/>
      <c r="I40"/>
      <c r="J40"/>
      <c r="K40"/>
    </row>
    <row r="41" spans="3:11">
      <c r="C41" s="63"/>
      <c r="D41" s="63"/>
      <c r="E41" s="63"/>
      <c r="F41" s="63"/>
      <c r="H41"/>
      <c r="I41"/>
      <c r="J41"/>
      <c r="K41"/>
    </row>
    <row r="42" spans="3:11">
      <c r="C42" s="63"/>
      <c r="D42" s="63"/>
      <c r="E42" s="63"/>
      <c r="F42" s="63"/>
      <c r="H42"/>
      <c r="I42"/>
      <c r="J42"/>
      <c r="K42"/>
    </row>
    <row r="43" spans="3:11">
      <c r="C43" s="63"/>
      <c r="D43" s="63"/>
      <c r="E43" s="63"/>
      <c r="F43" s="63"/>
      <c r="H43"/>
      <c r="I43"/>
      <c r="J43"/>
      <c r="K43"/>
    </row>
    <row r="44" spans="3:11">
      <c r="C44" s="63"/>
      <c r="D44" s="63"/>
      <c r="E44" s="63"/>
      <c r="F44" s="63"/>
      <c r="H44"/>
      <c r="I44"/>
      <c r="J44"/>
      <c r="K44"/>
    </row>
  </sheetData>
  <mergeCells count="9">
    <mergeCell ref="A1:F1"/>
    <mergeCell ref="A5:A6"/>
    <mergeCell ref="F5:F6"/>
    <mergeCell ref="A2:F2"/>
    <mergeCell ref="B26:B27"/>
    <mergeCell ref="C26:C27"/>
    <mergeCell ref="D26:D27"/>
    <mergeCell ref="E26:E27"/>
    <mergeCell ref="F26:F27"/>
  </mergeCells>
  <pageMargins left="0.26" right="0.19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P34"/>
  <sheetViews>
    <sheetView tabSelected="1" topLeftCell="A10" workbookViewId="0">
      <selection activeCell="F16" sqref="F16"/>
    </sheetView>
  </sheetViews>
  <sheetFormatPr defaultRowHeight="15"/>
  <cols>
    <col min="3" max="3" width="18.42578125" customWidth="1"/>
    <col min="4" max="7" width="14.5703125" customWidth="1"/>
    <col min="9" max="14" width="0" hidden="1" customWidth="1"/>
  </cols>
  <sheetData>
    <row r="1" spans="3:16" hidden="1"/>
    <row r="2" spans="3:16" hidden="1"/>
    <row r="3" spans="3:16" ht="26.25" hidden="1">
      <c r="I3" s="71" t="s">
        <v>74</v>
      </c>
    </row>
    <row r="4" spans="3:16" ht="26.25" hidden="1">
      <c r="I4" s="71" t="s">
        <v>75</v>
      </c>
      <c r="J4" s="66">
        <v>1.1025641025641026</v>
      </c>
      <c r="K4" s="66">
        <v>1.1025641025641026</v>
      </c>
      <c r="L4" s="66">
        <v>1.1025641025641026</v>
      </c>
      <c r="M4" s="66">
        <v>1.1026923076923076</v>
      </c>
      <c r="N4" s="66">
        <v>1.1025641025641026</v>
      </c>
    </row>
    <row r="5" spans="3:16" ht="26.25" hidden="1">
      <c r="I5" s="71" t="s">
        <v>76</v>
      </c>
      <c r="J5" s="66">
        <v>1.05</v>
      </c>
      <c r="K5" s="66">
        <v>1.05</v>
      </c>
      <c r="L5" s="66">
        <v>1.05</v>
      </c>
      <c r="M5" s="66">
        <v>1.05</v>
      </c>
      <c r="N5" s="66">
        <v>1.05</v>
      </c>
    </row>
    <row r="6" spans="3:16" ht="39" hidden="1">
      <c r="I6" s="71" t="s">
        <v>77</v>
      </c>
      <c r="J6" s="66">
        <v>1</v>
      </c>
      <c r="K6" s="66">
        <v>1</v>
      </c>
      <c r="L6" s="66">
        <v>1</v>
      </c>
      <c r="M6" s="66">
        <v>1</v>
      </c>
      <c r="N6" s="66">
        <v>1</v>
      </c>
    </row>
    <row r="7" spans="3:16" ht="26.25" hidden="1">
      <c r="I7" s="71" t="s">
        <v>78</v>
      </c>
      <c r="J7" s="66">
        <v>1.1000000000000001</v>
      </c>
      <c r="K7" s="66">
        <v>1.1000000000000001</v>
      </c>
      <c r="L7" s="66">
        <v>1.1000000000000001</v>
      </c>
      <c r="M7" s="66">
        <v>1.1000000000000001</v>
      </c>
      <c r="N7" s="66">
        <v>1.1000000000000001</v>
      </c>
    </row>
    <row r="8" spans="3:16" ht="39" hidden="1">
      <c r="I8" s="71" t="s">
        <v>79</v>
      </c>
      <c r="J8" s="66">
        <v>1.1499999999999999</v>
      </c>
      <c r="K8" s="66">
        <v>1.1499999999999999</v>
      </c>
      <c r="L8" s="66">
        <v>1.1499999999999999</v>
      </c>
      <c r="M8" s="66">
        <v>1.1499999999999999</v>
      </c>
      <c r="N8" s="66">
        <v>1.1499999999999999</v>
      </c>
    </row>
    <row r="9" spans="3:16" ht="26.25" hidden="1">
      <c r="I9" s="71" t="s">
        <v>80</v>
      </c>
      <c r="J9" s="66">
        <v>1.2</v>
      </c>
      <c r="K9" s="66">
        <v>1.2</v>
      </c>
      <c r="L9" s="66">
        <v>1.2</v>
      </c>
      <c r="M9" s="66">
        <v>1.2</v>
      </c>
      <c r="N9" s="66">
        <v>1.2</v>
      </c>
    </row>
    <row r="10" spans="3:16" ht="26.25">
      <c r="I10" s="71" t="s">
        <v>81</v>
      </c>
      <c r="J10" s="66">
        <v>1.3</v>
      </c>
      <c r="K10" s="66">
        <v>1.3</v>
      </c>
      <c r="L10" s="66">
        <v>1.3</v>
      </c>
      <c r="M10" s="66">
        <v>1.3</v>
      </c>
      <c r="N10" s="66">
        <v>1.3</v>
      </c>
    </row>
    <row r="12" spans="3:16">
      <c r="J12" s="68"/>
      <c r="K12" s="68"/>
      <c r="L12" s="68"/>
      <c r="M12" s="68"/>
      <c r="N12" s="68"/>
    </row>
    <row r="13" spans="3:16" ht="26.25">
      <c r="C13" s="69" t="s">
        <v>69</v>
      </c>
      <c r="D13" s="70" t="s">
        <v>70</v>
      </c>
      <c r="E13" s="70" t="s">
        <v>71</v>
      </c>
      <c r="F13" s="70" t="s">
        <v>72</v>
      </c>
      <c r="G13" s="70" t="s">
        <v>73</v>
      </c>
      <c r="H13" s="68"/>
      <c r="I13" s="68"/>
      <c r="J13" s="68"/>
      <c r="K13" s="68"/>
      <c r="L13" s="68"/>
    </row>
    <row r="14" spans="3:16">
      <c r="C14" s="71" t="s">
        <v>74</v>
      </c>
      <c r="D14" s="72">
        <f>D17*1.5</f>
        <v>7645500</v>
      </c>
      <c r="E14" s="72">
        <f>E17*1.5</f>
        <v>4776900</v>
      </c>
      <c r="F14" s="72">
        <f>F17*1.5</f>
        <v>3435000</v>
      </c>
      <c r="G14" s="72">
        <f>G17*1.5</f>
        <v>1977000</v>
      </c>
      <c r="J14" s="68"/>
      <c r="K14" s="68"/>
      <c r="L14" s="68"/>
      <c r="M14" s="68"/>
      <c r="N14" s="68"/>
    </row>
    <row r="15" spans="3:16">
      <c r="C15" s="71" t="s">
        <v>75</v>
      </c>
      <c r="D15" s="72">
        <f>D17*J4</f>
        <v>5619769.230769231</v>
      </c>
      <c r="E15" s="72">
        <f>E17*K4</f>
        <v>3511225.6410256415</v>
      </c>
      <c r="F15" s="72">
        <f>F17*L4</f>
        <v>2524871.794871795</v>
      </c>
      <c r="G15" s="72">
        <f>G17*M4</f>
        <v>1453348.4615384615</v>
      </c>
      <c r="J15" s="68"/>
      <c r="K15" s="68"/>
      <c r="L15" s="68"/>
      <c r="M15" s="68"/>
      <c r="N15" s="68"/>
      <c r="O15">
        <v>1892000</v>
      </c>
      <c r="P15">
        <f>F15/O15*100</f>
        <v>133.44988344988346</v>
      </c>
    </row>
    <row r="16" spans="3:16">
      <c r="C16" s="71" t="s">
        <v>76</v>
      </c>
      <c r="D16" s="72">
        <f>D17*J5</f>
        <v>5351850</v>
      </c>
      <c r="E16" s="72">
        <f>E17*K5</f>
        <v>3343830</v>
      </c>
      <c r="F16" s="72">
        <f>F17*L5</f>
        <v>2404500</v>
      </c>
      <c r="G16" s="72">
        <f>G17*M5</f>
        <v>1383900</v>
      </c>
      <c r="J16" s="68"/>
      <c r="K16" s="68"/>
      <c r="L16" s="68"/>
      <c r="M16" s="68"/>
      <c r="N16" s="68"/>
    </row>
    <row r="17" spans="3:14" ht="21" customHeight="1">
      <c r="C17" s="71" t="s">
        <v>77</v>
      </c>
      <c r="D17" s="72">
        <f>'Ca nhan'!H27</f>
        <v>5097000</v>
      </c>
      <c r="E17" s="72">
        <f>'Ca nhan'!I27</f>
        <v>3184600</v>
      </c>
      <c r="F17" s="72">
        <f>'Ca nhan'!J27</f>
        <v>2290000</v>
      </c>
      <c r="G17" s="72">
        <f>'Ca nhan'!K27</f>
        <v>1318000</v>
      </c>
      <c r="J17" s="68"/>
      <c r="K17" s="68"/>
      <c r="L17" s="68"/>
      <c r="M17" s="68"/>
      <c r="N17" s="68"/>
    </row>
    <row r="18" spans="3:14">
      <c r="C18" s="71" t="s">
        <v>78</v>
      </c>
      <c r="D18" s="72">
        <f>D17*J7</f>
        <v>5606700</v>
      </c>
      <c r="E18" s="72">
        <f>E17*K7</f>
        <v>3503060.0000000005</v>
      </c>
      <c r="F18" s="72">
        <f>F17*L7</f>
        <v>2519000</v>
      </c>
      <c r="G18" s="72">
        <f>G17*M7</f>
        <v>1449800.0000000002</v>
      </c>
      <c r="J18" s="68"/>
      <c r="K18" s="68"/>
      <c r="L18" s="68"/>
      <c r="M18" s="68"/>
      <c r="N18" s="68"/>
    </row>
    <row r="19" spans="3:14" ht="26.25" customHeight="1">
      <c r="C19" s="71" t="s">
        <v>79</v>
      </c>
      <c r="D19" s="72">
        <f>D17*J8</f>
        <v>5861550</v>
      </c>
      <c r="E19" s="72">
        <f>E17*K8</f>
        <v>3662289.9999999995</v>
      </c>
      <c r="F19" s="72">
        <f>F17*L8</f>
        <v>2633500</v>
      </c>
      <c r="G19" s="72">
        <f>G17*M8</f>
        <v>1515699.9999999998</v>
      </c>
      <c r="J19" s="68"/>
      <c r="K19" s="68"/>
      <c r="L19" s="68"/>
      <c r="M19" s="68"/>
      <c r="N19" s="68"/>
    </row>
    <row r="20" spans="3:14">
      <c r="C20" s="71" t="s">
        <v>80</v>
      </c>
      <c r="D20" s="72">
        <f>D17*J9</f>
        <v>6116400</v>
      </c>
      <c r="E20" s="72">
        <f>E17*K9</f>
        <v>3821520</v>
      </c>
      <c r="F20" s="72">
        <f>F17*L9</f>
        <v>2748000</v>
      </c>
      <c r="G20" s="72">
        <f>G17*M9</f>
        <v>1581600</v>
      </c>
      <c r="J20" s="68"/>
      <c r="K20" s="68"/>
      <c r="L20" s="68"/>
      <c r="M20" s="68"/>
      <c r="N20" s="68"/>
    </row>
    <row r="21" spans="3:14">
      <c r="C21" s="71" t="s">
        <v>81</v>
      </c>
      <c r="D21" s="72">
        <f>D17*J10</f>
        <v>6626100</v>
      </c>
      <c r="E21" s="72">
        <f>E17*K10</f>
        <v>4139980</v>
      </c>
      <c r="F21" s="72">
        <f>F17*L10</f>
        <v>2977000</v>
      </c>
      <c r="G21" s="72">
        <f>G17*M10</f>
        <v>1713400</v>
      </c>
      <c r="J21" s="68"/>
      <c r="K21" s="68"/>
      <c r="L21" s="68"/>
      <c r="M21" s="68"/>
      <c r="N21" s="68"/>
    </row>
    <row r="22" spans="3:14">
      <c r="C22" s="73"/>
      <c r="D22" s="73"/>
      <c r="E22" s="73"/>
      <c r="F22" s="73"/>
      <c r="G22" s="73"/>
    </row>
    <row r="23" spans="3:14">
      <c r="C23" s="73"/>
      <c r="D23" s="73"/>
      <c r="E23" s="73"/>
      <c r="F23" s="73"/>
      <c r="G23" s="73"/>
    </row>
    <row r="24" spans="3:14">
      <c r="C24" s="74" t="s">
        <v>82</v>
      </c>
      <c r="D24" s="75"/>
      <c r="E24" s="75"/>
      <c r="F24" s="75"/>
      <c r="G24" s="75"/>
    </row>
    <row r="25" spans="3:14" ht="26.25">
      <c r="C25" s="70" t="s">
        <v>83</v>
      </c>
      <c r="D25" s="70" t="s">
        <v>70</v>
      </c>
      <c r="E25" s="70" t="s">
        <v>71</v>
      </c>
      <c r="F25" s="70" t="s">
        <v>72</v>
      </c>
      <c r="G25" s="70" t="s">
        <v>73</v>
      </c>
      <c r="H25" s="67"/>
      <c r="I25" s="67"/>
      <c r="J25" s="67"/>
      <c r="K25" s="67"/>
      <c r="L25" s="67"/>
      <c r="M25" s="67"/>
      <c r="N25" s="67"/>
    </row>
    <row r="26" spans="3:14">
      <c r="C26" s="76" t="s">
        <v>84</v>
      </c>
      <c r="D26" s="64">
        <v>1531350</v>
      </c>
      <c r="E26" s="64">
        <v>1285670</v>
      </c>
      <c r="F26" s="64">
        <v>1176525</v>
      </c>
      <c r="G26" s="64">
        <v>732060</v>
      </c>
      <c r="H26" s="67"/>
      <c r="I26" s="67"/>
      <c r="J26" s="67"/>
      <c r="K26" s="67"/>
      <c r="L26" s="67"/>
      <c r="M26" s="67"/>
      <c r="N26" s="67"/>
    </row>
    <row r="27" spans="3:14">
      <c r="C27" s="76" t="s">
        <v>85</v>
      </c>
      <c r="D27" s="64">
        <v>1020900</v>
      </c>
      <c r="E27" s="64">
        <v>826680</v>
      </c>
      <c r="F27" s="64">
        <v>701350</v>
      </c>
      <c r="G27" s="64">
        <v>488040</v>
      </c>
      <c r="H27" s="67"/>
      <c r="I27" s="67"/>
      <c r="J27" s="67"/>
      <c r="K27" s="67"/>
      <c r="L27" s="67"/>
      <c r="M27" s="67"/>
      <c r="N27" s="67"/>
    </row>
    <row r="28" spans="3:14">
      <c r="C28" s="76" t="s">
        <v>86</v>
      </c>
      <c r="D28" s="64">
        <v>884780</v>
      </c>
      <c r="E28" s="64">
        <v>679770</v>
      </c>
      <c r="F28" s="64">
        <v>662340</v>
      </c>
      <c r="G28" s="64">
        <v>366030</v>
      </c>
      <c r="H28" s="67"/>
      <c r="I28" s="67"/>
      <c r="J28" s="67"/>
      <c r="K28" s="67"/>
      <c r="L28" s="67"/>
      <c r="M28" s="67"/>
      <c r="N28" s="67"/>
    </row>
    <row r="29" spans="3:14">
      <c r="C29" s="76" t="s">
        <v>87</v>
      </c>
      <c r="D29" s="64">
        <v>1061736</v>
      </c>
      <c r="E29" s="64">
        <v>815724</v>
      </c>
      <c r="F29" s="64">
        <v>794808</v>
      </c>
      <c r="G29" s="64">
        <v>439236</v>
      </c>
      <c r="H29" s="67"/>
      <c r="I29" s="67"/>
      <c r="J29" s="67"/>
      <c r="K29" s="67"/>
      <c r="L29" s="67"/>
      <c r="M29" s="67"/>
      <c r="N29" s="67"/>
    </row>
    <row r="30" spans="3:14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</row>
    <row r="31" spans="3:14">
      <c r="C31" s="77" t="s">
        <v>24</v>
      </c>
      <c r="D31" s="77"/>
      <c r="E31" s="77"/>
      <c r="F31" s="77"/>
      <c r="G31" s="78"/>
      <c r="H31" s="67"/>
      <c r="I31" s="67"/>
      <c r="J31" s="67"/>
      <c r="K31" s="67"/>
      <c r="L31" s="67"/>
      <c r="M31" s="67"/>
      <c r="N31" s="67"/>
    </row>
    <row r="32" spans="3:14" ht="26.25">
      <c r="C32" s="70" t="s">
        <v>88</v>
      </c>
      <c r="D32" s="70" t="s">
        <v>70</v>
      </c>
      <c r="E32" s="70" t="s">
        <v>71</v>
      </c>
      <c r="F32" s="70" t="s">
        <v>72</v>
      </c>
      <c r="G32" s="70" t="s">
        <v>73</v>
      </c>
      <c r="H32" s="67"/>
      <c r="I32" s="67"/>
      <c r="J32" s="67"/>
      <c r="K32" s="67"/>
      <c r="L32" s="67"/>
      <c r="M32" s="67"/>
      <c r="N32" s="67"/>
    </row>
    <row r="33" spans="3:14">
      <c r="C33" s="71" t="s">
        <v>89</v>
      </c>
      <c r="D33" s="64">
        <v>2400000</v>
      </c>
      <c r="E33" s="64">
        <v>1800000</v>
      </c>
      <c r="F33" s="64">
        <v>1500000</v>
      </c>
      <c r="G33" s="64">
        <v>1120000</v>
      </c>
      <c r="H33" s="67"/>
      <c r="I33" s="67"/>
      <c r="J33" s="67"/>
      <c r="K33" s="67"/>
      <c r="L33" s="67"/>
      <c r="M33" s="67"/>
      <c r="N33" s="67"/>
    </row>
    <row r="34" spans="3:14">
      <c r="D34" s="65"/>
      <c r="E34" s="65"/>
      <c r="F34" s="65"/>
      <c r="G34" s="65"/>
      <c r="H34" s="67"/>
      <c r="I34" s="67"/>
      <c r="J34" s="67"/>
      <c r="K34" s="67"/>
      <c r="L34" s="67"/>
      <c r="M34" s="67"/>
      <c r="N34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B41" sqref="B41"/>
    </sheetView>
  </sheetViews>
  <sheetFormatPr defaultRowHeight="15.75"/>
  <cols>
    <col min="1" max="1" width="86.42578125" style="19" customWidth="1"/>
    <col min="2" max="2" width="30.85546875" style="20" customWidth="1"/>
    <col min="3" max="3" width="25.7109375" style="20" customWidth="1"/>
    <col min="4" max="4" width="14.5703125" style="19" customWidth="1"/>
    <col min="5" max="5" width="16.5703125" style="19" customWidth="1"/>
    <col min="6" max="7" width="16.5703125" style="20" hidden="1" customWidth="1"/>
    <col min="8" max="10" width="16.5703125" style="19" customWidth="1"/>
    <col min="11" max="255" width="9.140625" style="19"/>
    <col min="256" max="256" width="1.140625" style="19" customWidth="1"/>
    <col min="257" max="257" width="86.42578125" style="19" customWidth="1"/>
    <col min="258" max="258" width="25" style="19" customWidth="1"/>
    <col min="259" max="259" width="23.85546875" style="19" customWidth="1"/>
    <col min="260" max="260" width="14.5703125" style="19" customWidth="1"/>
    <col min="261" max="264" width="0" style="19" hidden="1" customWidth="1"/>
    <col min="265" max="266" width="16.5703125" style="19" customWidth="1"/>
    <col min="267" max="511" width="9.140625" style="19"/>
    <col min="512" max="512" width="1.140625" style="19" customWidth="1"/>
    <col min="513" max="513" width="86.42578125" style="19" customWidth="1"/>
    <col min="514" max="514" width="25" style="19" customWidth="1"/>
    <col min="515" max="515" width="23.85546875" style="19" customWidth="1"/>
    <col min="516" max="516" width="14.5703125" style="19" customWidth="1"/>
    <col min="517" max="520" width="0" style="19" hidden="1" customWidth="1"/>
    <col min="521" max="522" width="16.5703125" style="19" customWidth="1"/>
    <col min="523" max="767" width="9.140625" style="19"/>
    <col min="768" max="768" width="1.140625" style="19" customWidth="1"/>
    <col min="769" max="769" width="86.42578125" style="19" customWidth="1"/>
    <col min="770" max="770" width="25" style="19" customWidth="1"/>
    <col min="771" max="771" width="23.85546875" style="19" customWidth="1"/>
    <col min="772" max="772" width="14.5703125" style="19" customWidth="1"/>
    <col min="773" max="776" width="0" style="19" hidden="1" customWidth="1"/>
    <col min="777" max="778" width="16.5703125" style="19" customWidth="1"/>
    <col min="779" max="1023" width="9.140625" style="19"/>
    <col min="1024" max="1024" width="1.140625" style="19" customWidth="1"/>
    <col min="1025" max="1025" width="86.42578125" style="19" customWidth="1"/>
    <col min="1026" max="1026" width="25" style="19" customWidth="1"/>
    <col min="1027" max="1027" width="23.85546875" style="19" customWidth="1"/>
    <col min="1028" max="1028" width="14.5703125" style="19" customWidth="1"/>
    <col min="1029" max="1032" width="0" style="19" hidden="1" customWidth="1"/>
    <col min="1033" max="1034" width="16.5703125" style="19" customWidth="1"/>
    <col min="1035" max="1279" width="9.140625" style="19"/>
    <col min="1280" max="1280" width="1.140625" style="19" customWidth="1"/>
    <col min="1281" max="1281" width="86.42578125" style="19" customWidth="1"/>
    <col min="1282" max="1282" width="25" style="19" customWidth="1"/>
    <col min="1283" max="1283" width="23.85546875" style="19" customWidth="1"/>
    <col min="1284" max="1284" width="14.5703125" style="19" customWidth="1"/>
    <col min="1285" max="1288" width="0" style="19" hidden="1" customWidth="1"/>
    <col min="1289" max="1290" width="16.5703125" style="19" customWidth="1"/>
    <col min="1291" max="1535" width="9.140625" style="19"/>
    <col min="1536" max="1536" width="1.140625" style="19" customWidth="1"/>
    <col min="1537" max="1537" width="86.42578125" style="19" customWidth="1"/>
    <col min="1538" max="1538" width="25" style="19" customWidth="1"/>
    <col min="1539" max="1539" width="23.85546875" style="19" customWidth="1"/>
    <col min="1540" max="1540" width="14.5703125" style="19" customWidth="1"/>
    <col min="1541" max="1544" width="0" style="19" hidden="1" customWidth="1"/>
    <col min="1545" max="1546" width="16.5703125" style="19" customWidth="1"/>
    <col min="1547" max="1791" width="9.140625" style="19"/>
    <col min="1792" max="1792" width="1.140625" style="19" customWidth="1"/>
    <col min="1793" max="1793" width="86.42578125" style="19" customWidth="1"/>
    <col min="1794" max="1794" width="25" style="19" customWidth="1"/>
    <col min="1795" max="1795" width="23.85546875" style="19" customWidth="1"/>
    <col min="1796" max="1796" width="14.5703125" style="19" customWidth="1"/>
    <col min="1797" max="1800" width="0" style="19" hidden="1" customWidth="1"/>
    <col min="1801" max="1802" width="16.5703125" style="19" customWidth="1"/>
    <col min="1803" max="2047" width="9.140625" style="19"/>
    <col min="2048" max="2048" width="1.140625" style="19" customWidth="1"/>
    <col min="2049" max="2049" width="86.42578125" style="19" customWidth="1"/>
    <col min="2050" max="2050" width="25" style="19" customWidth="1"/>
    <col min="2051" max="2051" width="23.85546875" style="19" customWidth="1"/>
    <col min="2052" max="2052" width="14.5703125" style="19" customWidth="1"/>
    <col min="2053" max="2056" width="0" style="19" hidden="1" customWidth="1"/>
    <col min="2057" max="2058" width="16.5703125" style="19" customWidth="1"/>
    <col min="2059" max="2303" width="9.140625" style="19"/>
    <col min="2304" max="2304" width="1.140625" style="19" customWidth="1"/>
    <col min="2305" max="2305" width="86.42578125" style="19" customWidth="1"/>
    <col min="2306" max="2306" width="25" style="19" customWidth="1"/>
    <col min="2307" max="2307" width="23.85546875" style="19" customWidth="1"/>
    <col min="2308" max="2308" width="14.5703125" style="19" customWidth="1"/>
    <col min="2309" max="2312" width="0" style="19" hidden="1" customWidth="1"/>
    <col min="2313" max="2314" width="16.5703125" style="19" customWidth="1"/>
    <col min="2315" max="2559" width="9.140625" style="19"/>
    <col min="2560" max="2560" width="1.140625" style="19" customWidth="1"/>
    <col min="2561" max="2561" width="86.42578125" style="19" customWidth="1"/>
    <col min="2562" max="2562" width="25" style="19" customWidth="1"/>
    <col min="2563" max="2563" width="23.85546875" style="19" customWidth="1"/>
    <col min="2564" max="2564" width="14.5703125" style="19" customWidth="1"/>
    <col min="2565" max="2568" width="0" style="19" hidden="1" customWidth="1"/>
    <col min="2569" max="2570" width="16.5703125" style="19" customWidth="1"/>
    <col min="2571" max="2815" width="9.140625" style="19"/>
    <col min="2816" max="2816" width="1.140625" style="19" customWidth="1"/>
    <col min="2817" max="2817" width="86.42578125" style="19" customWidth="1"/>
    <col min="2818" max="2818" width="25" style="19" customWidth="1"/>
    <col min="2819" max="2819" width="23.85546875" style="19" customWidth="1"/>
    <col min="2820" max="2820" width="14.5703125" style="19" customWidth="1"/>
    <col min="2821" max="2824" width="0" style="19" hidden="1" customWidth="1"/>
    <col min="2825" max="2826" width="16.5703125" style="19" customWidth="1"/>
    <col min="2827" max="3071" width="9.140625" style="19"/>
    <col min="3072" max="3072" width="1.140625" style="19" customWidth="1"/>
    <col min="3073" max="3073" width="86.42578125" style="19" customWidth="1"/>
    <col min="3074" max="3074" width="25" style="19" customWidth="1"/>
    <col min="3075" max="3075" width="23.85546875" style="19" customWidth="1"/>
    <col min="3076" max="3076" width="14.5703125" style="19" customWidth="1"/>
    <col min="3077" max="3080" width="0" style="19" hidden="1" customWidth="1"/>
    <col min="3081" max="3082" width="16.5703125" style="19" customWidth="1"/>
    <col min="3083" max="3327" width="9.140625" style="19"/>
    <col min="3328" max="3328" width="1.140625" style="19" customWidth="1"/>
    <col min="3329" max="3329" width="86.42578125" style="19" customWidth="1"/>
    <col min="3330" max="3330" width="25" style="19" customWidth="1"/>
    <col min="3331" max="3331" width="23.85546875" style="19" customWidth="1"/>
    <col min="3332" max="3332" width="14.5703125" style="19" customWidth="1"/>
    <col min="3333" max="3336" width="0" style="19" hidden="1" customWidth="1"/>
    <col min="3337" max="3338" width="16.5703125" style="19" customWidth="1"/>
    <col min="3339" max="3583" width="9.140625" style="19"/>
    <col min="3584" max="3584" width="1.140625" style="19" customWidth="1"/>
    <col min="3585" max="3585" width="86.42578125" style="19" customWidth="1"/>
    <col min="3586" max="3586" width="25" style="19" customWidth="1"/>
    <col min="3587" max="3587" width="23.85546875" style="19" customWidth="1"/>
    <col min="3588" max="3588" width="14.5703125" style="19" customWidth="1"/>
    <col min="3589" max="3592" width="0" style="19" hidden="1" customWidth="1"/>
    <col min="3593" max="3594" width="16.5703125" style="19" customWidth="1"/>
    <col min="3595" max="3839" width="9.140625" style="19"/>
    <col min="3840" max="3840" width="1.140625" style="19" customWidth="1"/>
    <col min="3841" max="3841" width="86.42578125" style="19" customWidth="1"/>
    <col min="3842" max="3842" width="25" style="19" customWidth="1"/>
    <col min="3843" max="3843" width="23.85546875" style="19" customWidth="1"/>
    <col min="3844" max="3844" width="14.5703125" style="19" customWidth="1"/>
    <col min="3845" max="3848" width="0" style="19" hidden="1" customWidth="1"/>
    <col min="3849" max="3850" width="16.5703125" style="19" customWidth="1"/>
    <col min="3851" max="4095" width="9.140625" style="19"/>
    <col min="4096" max="4096" width="1.140625" style="19" customWidth="1"/>
    <col min="4097" max="4097" width="86.42578125" style="19" customWidth="1"/>
    <col min="4098" max="4098" width="25" style="19" customWidth="1"/>
    <col min="4099" max="4099" width="23.85546875" style="19" customWidth="1"/>
    <col min="4100" max="4100" width="14.5703125" style="19" customWidth="1"/>
    <col min="4101" max="4104" width="0" style="19" hidden="1" customWidth="1"/>
    <col min="4105" max="4106" width="16.5703125" style="19" customWidth="1"/>
    <col min="4107" max="4351" width="9.140625" style="19"/>
    <col min="4352" max="4352" width="1.140625" style="19" customWidth="1"/>
    <col min="4353" max="4353" width="86.42578125" style="19" customWidth="1"/>
    <col min="4354" max="4354" width="25" style="19" customWidth="1"/>
    <col min="4355" max="4355" width="23.85546875" style="19" customWidth="1"/>
    <col min="4356" max="4356" width="14.5703125" style="19" customWidth="1"/>
    <col min="4357" max="4360" width="0" style="19" hidden="1" customWidth="1"/>
    <col min="4361" max="4362" width="16.5703125" style="19" customWidth="1"/>
    <col min="4363" max="4607" width="9.140625" style="19"/>
    <col min="4608" max="4608" width="1.140625" style="19" customWidth="1"/>
    <col min="4609" max="4609" width="86.42578125" style="19" customWidth="1"/>
    <col min="4610" max="4610" width="25" style="19" customWidth="1"/>
    <col min="4611" max="4611" width="23.85546875" style="19" customWidth="1"/>
    <col min="4612" max="4612" width="14.5703125" style="19" customWidth="1"/>
    <col min="4613" max="4616" width="0" style="19" hidden="1" customWidth="1"/>
    <col min="4617" max="4618" width="16.5703125" style="19" customWidth="1"/>
    <col min="4619" max="4863" width="9.140625" style="19"/>
    <col min="4864" max="4864" width="1.140625" style="19" customWidth="1"/>
    <col min="4865" max="4865" width="86.42578125" style="19" customWidth="1"/>
    <col min="4866" max="4866" width="25" style="19" customWidth="1"/>
    <col min="4867" max="4867" width="23.85546875" style="19" customWidth="1"/>
    <col min="4868" max="4868" width="14.5703125" style="19" customWidth="1"/>
    <col min="4869" max="4872" width="0" style="19" hidden="1" customWidth="1"/>
    <col min="4873" max="4874" width="16.5703125" style="19" customWidth="1"/>
    <col min="4875" max="5119" width="9.140625" style="19"/>
    <col min="5120" max="5120" width="1.140625" style="19" customWidth="1"/>
    <col min="5121" max="5121" width="86.42578125" style="19" customWidth="1"/>
    <col min="5122" max="5122" width="25" style="19" customWidth="1"/>
    <col min="5123" max="5123" width="23.85546875" style="19" customWidth="1"/>
    <col min="5124" max="5124" width="14.5703125" style="19" customWidth="1"/>
    <col min="5125" max="5128" width="0" style="19" hidden="1" customWidth="1"/>
    <col min="5129" max="5130" width="16.5703125" style="19" customWidth="1"/>
    <col min="5131" max="5375" width="9.140625" style="19"/>
    <col min="5376" max="5376" width="1.140625" style="19" customWidth="1"/>
    <col min="5377" max="5377" width="86.42578125" style="19" customWidth="1"/>
    <col min="5378" max="5378" width="25" style="19" customWidth="1"/>
    <col min="5379" max="5379" width="23.85546875" style="19" customWidth="1"/>
    <col min="5380" max="5380" width="14.5703125" style="19" customWidth="1"/>
    <col min="5381" max="5384" width="0" style="19" hidden="1" customWidth="1"/>
    <col min="5385" max="5386" width="16.5703125" style="19" customWidth="1"/>
    <col min="5387" max="5631" width="9.140625" style="19"/>
    <col min="5632" max="5632" width="1.140625" style="19" customWidth="1"/>
    <col min="5633" max="5633" width="86.42578125" style="19" customWidth="1"/>
    <col min="5634" max="5634" width="25" style="19" customWidth="1"/>
    <col min="5635" max="5635" width="23.85546875" style="19" customWidth="1"/>
    <col min="5636" max="5636" width="14.5703125" style="19" customWidth="1"/>
    <col min="5637" max="5640" width="0" style="19" hidden="1" customWidth="1"/>
    <col min="5641" max="5642" width="16.5703125" style="19" customWidth="1"/>
    <col min="5643" max="5887" width="9.140625" style="19"/>
    <col min="5888" max="5888" width="1.140625" style="19" customWidth="1"/>
    <col min="5889" max="5889" width="86.42578125" style="19" customWidth="1"/>
    <col min="5890" max="5890" width="25" style="19" customWidth="1"/>
    <col min="5891" max="5891" width="23.85546875" style="19" customWidth="1"/>
    <col min="5892" max="5892" width="14.5703125" style="19" customWidth="1"/>
    <col min="5893" max="5896" width="0" style="19" hidden="1" customWidth="1"/>
    <col min="5897" max="5898" width="16.5703125" style="19" customWidth="1"/>
    <col min="5899" max="6143" width="9.140625" style="19"/>
    <col min="6144" max="6144" width="1.140625" style="19" customWidth="1"/>
    <col min="6145" max="6145" width="86.42578125" style="19" customWidth="1"/>
    <col min="6146" max="6146" width="25" style="19" customWidth="1"/>
    <col min="6147" max="6147" width="23.85546875" style="19" customWidth="1"/>
    <col min="6148" max="6148" width="14.5703125" style="19" customWidth="1"/>
    <col min="6149" max="6152" width="0" style="19" hidden="1" customWidth="1"/>
    <col min="6153" max="6154" width="16.5703125" style="19" customWidth="1"/>
    <col min="6155" max="6399" width="9.140625" style="19"/>
    <col min="6400" max="6400" width="1.140625" style="19" customWidth="1"/>
    <col min="6401" max="6401" width="86.42578125" style="19" customWidth="1"/>
    <col min="6402" max="6402" width="25" style="19" customWidth="1"/>
    <col min="6403" max="6403" width="23.85546875" style="19" customWidth="1"/>
    <col min="6404" max="6404" width="14.5703125" style="19" customWidth="1"/>
    <col min="6405" max="6408" width="0" style="19" hidden="1" customWidth="1"/>
    <col min="6409" max="6410" width="16.5703125" style="19" customWidth="1"/>
    <col min="6411" max="6655" width="9.140625" style="19"/>
    <col min="6656" max="6656" width="1.140625" style="19" customWidth="1"/>
    <col min="6657" max="6657" width="86.42578125" style="19" customWidth="1"/>
    <col min="6658" max="6658" width="25" style="19" customWidth="1"/>
    <col min="6659" max="6659" width="23.85546875" style="19" customWidth="1"/>
    <col min="6660" max="6660" width="14.5703125" style="19" customWidth="1"/>
    <col min="6661" max="6664" width="0" style="19" hidden="1" customWidth="1"/>
    <col min="6665" max="6666" width="16.5703125" style="19" customWidth="1"/>
    <col min="6667" max="6911" width="9.140625" style="19"/>
    <col min="6912" max="6912" width="1.140625" style="19" customWidth="1"/>
    <col min="6913" max="6913" width="86.42578125" style="19" customWidth="1"/>
    <col min="6914" max="6914" width="25" style="19" customWidth="1"/>
    <col min="6915" max="6915" width="23.85546875" style="19" customWidth="1"/>
    <col min="6916" max="6916" width="14.5703125" style="19" customWidth="1"/>
    <col min="6917" max="6920" width="0" style="19" hidden="1" customWidth="1"/>
    <col min="6921" max="6922" width="16.5703125" style="19" customWidth="1"/>
    <col min="6923" max="7167" width="9.140625" style="19"/>
    <col min="7168" max="7168" width="1.140625" style="19" customWidth="1"/>
    <col min="7169" max="7169" width="86.42578125" style="19" customWidth="1"/>
    <col min="7170" max="7170" width="25" style="19" customWidth="1"/>
    <col min="7171" max="7171" width="23.85546875" style="19" customWidth="1"/>
    <col min="7172" max="7172" width="14.5703125" style="19" customWidth="1"/>
    <col min="7173" max="7176" width="0" style="19" hidden="1" customWidth="1"/>
    <col min="7177" max="7178" width="16.5703125" style="19" customWidth="1"/>
    <col min="7179" max="7423" width="9.140625" style="19"/>
    <col min="7424" max="7424" width="1.140625" style="19" customWidth="1"/>
    <col min="7425" max="7425" width="86.42578125" style="19" customWidth="1"/>
    <col min="7426" max="7426" width="25" style="19" customWidth="1"/>
    <col min="7427" max="7427" width="23.85546875" style="19" customWidth="1"/>
    <col min="7428" max="7428" width="14.5703125" style="19" customWidth="1"/>
    <col min="7429" max="7432" width="0" style="19" hidden="1" customWidth="1"/>
    <col min="7433" max="7434" width="16.5703125" style="19" customWidth="1"/>
    <col min="7435" max="7679" width="9.140625" style="19"/>
    <col min="7680" max="7680" width="1.140625" style="19" customWidth="1"/>
    <col min="7681" max="7681" width="86.42578125" style="19" customWidth="1"/>
    <col min="7682" max="7682" width="25" style="19" customWidth="1"/>
    <col min="7683" max="7683" width="23.85546875" style="19" customWidth="1"/>
    <col min="7684" max="7684" width="14.5703125" style="19" customWidth="1"/>
    <col min="7685" max="7688" width="0" style="19" hidden="1" customWidth="1"/>
    <col min="7689" max="7690" width="16.5703125" style="19" customWidth="1"/>
    <col min="7691" max="7935" width="9.140625" style="19"/>
    <col min="7936" max="7936" width="1.140625" style="19" customWidth="1"/>
    <col min="7937" max="7937" width="86.42578125" style="19" customWidth="1"/>
    <col min="7938" max="7938" width="25" style="19" customWidth="1"/>
    <col min="7939" max="7939" width="23.85546875" style="19" customWidth="1"/>
    <col min="7940" max="7940" width="14.5703125" style="19" customWidth="1"/>
    <col min="7941" max="7944" width="0" style="19" hidden="1" customWidth="1"/>
    <col min="7945" max="7946" width="16.5703125" style="19" customWidth="1"/>
    <col min="7947" max="8191" width="9.140625" style="19"/>
    <col min="8192" max="8192" width="1.140625" style="19" customWidth="1"/>
    <col min="8193" max="8193" width="86.42578125" style="19" customWidth="1"/>
    <col min="8194" max="8194" width="25" style="19" customWidth="1"/>
    <col min="8195" max="8195" width="23.85546875" style="19" customWidth="1"/>
    <col min="8196" max="8196" width="14.5703125" style="19" customWidth="1"/>
    <col min="8197" max="8200" width="0" style="19" hidden="1" customWidth="1"/>
    <col min="8201" max="8202" width="16.5703125" style="19" customWidth="1"/>
    <col min="8203" max="8447" width="9.140625" style="19"/>
    <col min="8448" max="8448" width="1.140625" style="19" customWidth="1"/>
    <col min="8449" max="8449" width="86.42578125" style="19" customWidth="1"/>
    <col min="8450" max="8450" width="25" style="19" customWidth="1"/>
    <col min="8451" max="8451" width="23.85546875" style="19" customWidth="1"/>
    <col min="8452" max="8452" width="14.5703125" style="19" customWidth="1"/>
    <col min="8453" max="8456" width="0" style="19" hidden="1" customWidth="1"/>
    <col min="8457" max="8458" width="16.5703125" style="19" customWidth="1"/>
    <col min="8459" max="8703" width="9.140625" style="19"/>
    <col min="8704" max="8704" width="1.140625" style="19" customWidth="1"/>
    <col min="8705" max="8705" width="86.42578125" style="19" customWidth="1"/>
    <col min="8706" max="8706" width="25" style="19" customWidth="1"/>
    <col min="8707" max="8707" width="23.85546875" style="19" customWidth="1"/>
    <col min="8708" max="8708" width="14.5703125" style="19" customWidth="1"/>
    <col min="8709" max="8712" width="0" style="19" hidden="1" customWidth="1"/>
    <col min="8713" max="8714" width="16.5703125" style="19" customWidth="1"/>
    <col min="8715" max="8959" width="9.140625" style="19"/>
    <col min="8960" max="8960" width="1.140625" style="19" customWidth="1"/>
    <col min="8961" max="8961" width="86.42578125" style="19" customWidth="1"/>
    <col min="8962" max="8962" width="25" style="19" customWidth="1"/>
    <col min="8963" max="8963" width="23.85546875" style="19" customWidth="1"/>
    <col min="8964" max="8964" width="14.5703125" style="19" customWidth="1"/>
    <col min="8965" max="8968" width="0" style="19" hidden="1" customWidth="1"/>
    <col min="8969" max="8970" width="16.5703125" style="19" customWidth="1"/>
    <col min="8971" max="9215" width="9.140625" style="19"/>
    <col min="9216" max="9216" width="1.140625" style="19" customWidth="1"/>
    <col min="9217" max="9217" width="86.42578125" style="19" customWidth="1"/>
    <col min="9218" max="9218" width="25" style="19" customWidth="1"/>
    <col min="9219" max="9219" width="23.85546875" style="19" customWidth="1"/>
    <col min="9220" max="9220" width="14.5703125" style="19" customWidth="1"/>
    <col min="9221" max="9224" width="0" style="19" hidden="1" customWidth="1"/>
    <col min="9225" max="9226" width="16.5703125" style="19" customWidth="1"/>
    <col min="9227" max="9471" width="9.140625" style="19"/>
    <col min="9472" max="9472" width="1.140625" style="19" customWidth="1"/>
    <col min="9473" max="9473" width="86.42578125" style="19" customWidth="1"/>
    <col min="9474" max="9474" width="25" style="19" customWidth="1"/>
    <col min="9475" max="9475" width="23.85546875" style="19" customWidth="1"/>
    <col min="9476" max="9476" width="14.5703125" style="19" customWidth="1"/>
    <col min="9477" max="9480" width="0" style="19" hidden="1" customWidth="1"/>
    <col min="9481" max="9482" width="16.5703125" style="19" customWidth="1"/>
    <col min="9483" max="9727" width="9.140625" style="19"/>
    <col min="9728" max="9728" width="1.140625" style="19" customWidth="1"/>
    <col min="9729" max="9729" width="86.42578125" style="19" customWidth="1"/>
    <col min="9730" max="9730" width="25" style="19" customWidth="1"/>
    <col min="9731" max="9731" width="23.85546875" style="19" customWidth="1"/>
    <col min="9732" max="9732" width="14.5703125" style="19" customWidth="1"/>
    <col min="9733" max="9736" width="0" style="19" hidden="1" customWidth="1"/>
    <col min="9737" max="9738" width="16.5703125" style="19" customWidth="1"/>
    <col min="9739" max="9983" width="9.140625" style="19"/>
    <col min="9984" max="9984" width="1.140625" style="19" customWidth="1"/>
    <col min="9985" max="9985" width="86.42578125" style="19" customWidth="1"/>
    <col min="9986" max="9986" width="25" style="19" customWidth="1"/>
    <col min="9987" max="9987" width="23.85546875" style="19" customWidth="1"/>
    <col min="9988" max="9988" width="14.5703125" style="19" customWidth="1"/>
    <col min="9989" max="9992" width="0" style="19" hidden="1" customWidth="1"/>
    <col min="9993" max="9994" width="16.5703125" style="19" customWidth="1"/>
    <col min="9995" max="10239" width="9.140625" style="19"/>
    <col min="10240" max="10240" width="1.140625" style="19" customWidth="1"/>
    <col min="10241" max="10241" width="86.42578125" style="19" customWidth="1"/>
    <col min="10242" max="10242" width="25" style="19" customWidth="1"/>
    <col min="10243" max="10243" width="23.85546875" style="19" customWidth="1"/>
    <col min="10244" max="10244" width="14.5703125" style="19" customWidth="1"/>
    <col min="10245" max="10248" width="0" style="19" hidden="1" customWidth="1"/>
    <col min="10249" max="10250" width="16.5703125" style="19" customWidth="1"/>
    <col min="10251" max="10495" width="9.140625" style="19"/>
    <col min="10496" max="10496" width="1.140625" style="19" customWidth="1"/>
    <col min="10497" max="10497" width="86.42578125" style="19" customWidth="1"/>
    <col min="10498" max="10498" width="25" style="19" customWidth="1"/>
    <col min="10499" max="10499" width="23.85546875" style="19" customWidth="1"/>
    <col min="10500" max="10500" width="14.5703125" style="19" customWidth="1"/>
    <col min="10501" max="10504" width="0" style="19" hidden="1" customWidth="1"/>
    <col min="10505" max="10506" width="16.5703125" style="19" customWidth="1"/>
    <col min="10507" max="10751" width="9.140625" style="19"/>
    <col min="10752" max="10752" width="1.140625" style="19" customWidth="1"/>
    <col min="10753" max="10753" width="86.42578125" style="19" customWidth="1"/>
    <col min="10754" max="10754" width="25" style="19" customWidth="1"/>
    <col min="10755" max="10755" width="23.85546875" style="19" customWidth="1"/>
    <col min="10756" max="10756" width="14.5703125" style="19" customWidth="1"/>
    <col min="10757" max="10760" width="0" style="19" hidden="1" customWidth="1"/>
    <col min="10761" max="10762" width="16.5703125" style="19" customWidth="1"/>
    <col min="10763" max="11007" width="9.140625" style="19"/>
    <col min="11008" max="11008" width="1.140625" style="19" customWidth="1"/>
    <col min="11009" max="11009" width="86.42578125" style="19" customWidth="1"/>
    <col min="11010" max="11010" width="25" style="19" customWidth="1"/>
    <col min="11011" max="11011" width="23.85546875" style="19" customWidth="1"/>
    <col min="11012" max="11012" width="14.5703125" style="19" customWidth="1"/>
    <col min="11013" max="11016" width="0" style="19" hidden="1" customWidth="1"/>
    <col min="11017" max="11018" width="16.5703125" style="19" customWidth="1"/>
    <col min="11019" max="11263" width="9.140625" style="19"/>
    <col min="11264" max="11264" width="1.140625" style="19" customWidth="1"/>
    <col min="11265" max="11265" width="86.42578125" style="19" customWidth="1"/>
    <col min="11266" max="11266" width="25" style="19" customWidth="1"/>
    <col min="11267" max="11267" width="23.85546875" style="19" customWidth="1"/>
    <col min="11268" max="11268" width="14.5703125" style="19" customWidth="1"/>
    <col min="11269" max="11272" width="0" style="19" hidden="1" customWidth="1"/>
    <col min="11273" max="11274" width="16.5703125" style="19" customWidth="1"/>
    <col min="11275" max="11519" width="9.140625" style="19"/>
    <col min="11520" max="11520" width="1.140625" style="19" customWidth="1"/>
    <col min="11521" max="11521" width="86.42578125" style="19" customWidth="1"/>
    <col min="11522" max="11522" width="25" style="19" customWidth="1"/>
    <col min="11523" max="11523" width="23.85546875" style="19" customWidth="1"/>
    <col min="11524" max="11524" width="14.5703125" style="19" customWidth="1"/>
    <col min="11525" max="11528" width="0" style="19" hidden="1" customWidth="1"/>
    <col min="11529" max="11530" width="16.5703125" style="19" customWidth="1"/>
    <col min="11531" max="11775" width="9.140625" style="19"/>
    <col min="11776" max="11776" width="1.140625" style="19" customWidth="1"/>
    <col min="11777" max="11777" width="86.42578125" style="19" customWidth="1"/>
    <col min="11778" max="11778" width="25" style="19" customWidth="1"/>
    <col min="11779" max="11779" width="23.85546875" style="19" customWidth="1"/>
    <col min="11780" max="11780" width="14.5703125" style="19" customWidth="1"/>
    <col min="11781" max="11784" width="0" style="19" hidden="1" customWidth="1"/>
    <col min="11785" max="11786" width="16.5703125" style="19" customWidth="1"/>
    <col min="11787" max="12031" width="9.140625" style="19"/>
    <col min="12032" max="12032" width="1.140625" style="19" customWidth="1"/>
    <col min="12033" max="12033" width="86.42578125" style="19" customWidth="1"/>
    <col min="12034" max="12034" width="25" style="19" customWidth="1"/>
    <col min="12035" max="12035" width="23.85546875" style="19" customWidth="1"/>
    <col min="12036" max="12036" width="14.5703125" style="19" customWidth="1"/>
    <col min="12037" max="12040" width="0" style="19" hidden="1" customWidth="1"/>
    <col min="12041" max="12042" width="16.5703125" style="19" customWidth="1"/>
    <col min="12043" max="12287" width="9.140625" style="19"/>
    <col min="12288" max="12288" width="1.140625" style="19" customWidth="1"/>
    <col min="12289" max="12289" width="86.42578125" style="19" customWidth="1"/>
    <col min="12290" max="12290" width="25" style="19" customWidth="1"/>
    <col min="12291" max="12291" width="23.85546875" style="19" customWidth="1"/>
    <col min="12292" max="12292" width="14.5703125" style="19" customWidth="1"/>
    <col min="12293" max="12296" width="0" style="19" hidden="1" customWidth="1"/>
    <col min="12297" max="12298" width="16.5703125" style="19" customWidth="1"/>
    <col min="12299" max="12543" width="9.140625" style="19"/>
    <col min="12544" max="12544" width="1.140625" style="19" customWidth="1"/>
    <col min="12545" max="12545" width="86.42578125" style="19" customWidth="1"/>
    <col min="12546" max="12546" width="25" style="19" customWidth="1"/>
    <col min="12547" max="12547" width="23.85546875" style="19" customWidth="1"/>
    <col min="12548" max="12548" width="14.5703125" style="19" customWidth="1"/>
    <col min="12549" max="12552" width="0" style="19" hidden="1" customWidth="1"/>
    <col min="12553" max="12554" width="16.5703125" style="19" customWidth="1"/>
    <col min="12555" max="12799" width="9.140625" style="19"/>
    <col min="12800" max="12800" width="1.140625" style="19" customWidth="1"/>
    <col min="12801" max="12801" width="86.42578125" style="19" customWidth="1"/>
    <col min="12802" max="12802" width="25" style="19" customWidth="1"/>
    <col min="12803" max="12803" width="23.85546875" style="19" customWidth="1"/>
    <col min="12804" max="12804" width="14.5703125" style="19" customWidth="1"/>
    <col min="12805" max="12808" width="0" style="19" hidden="1" customWidth="1"/>
    <col min="12809" max="12810" width="16.5703125" style="19" customWidth="1"/>
    <col min="12811" max="13055" width="9.140625" style="19"/>
    <col min="13056" max="13056" width="1.140625" style="19" customWidth="1"/>
    <col min="13057" max="13057" width="86.42578125" style="19" customWidth="1"/>
    <col min="13058" max="13058" width="25" style="19" customWidth="1"/>
    <col min="13059" max="13059" width="23.85546875" style="19" customWidth="1"/>
    <col min="13060" max="13060" width="14.5703125" style="19" customWidth="1"/>
    <col min="13061" max="13064" width="0" style="19" hidden="1" customWidth="1"/>
    <col min="13065" max="13066" width="16.5703125" style="19" customWidth="1"/>
    <col min="13067" max="13311" width="9.140625" style="19"/>
    <col min="13312" max="13312" width="1.140625" style="19" customWidth="1"/>
    <col min="13313" max="13313" width="86.42578125" style="19" customWidth="1"/>
    <col min="13314" max="13314" width="25" style="19" customWidth="1"/>
    <col min="13315" max="13315" width="23.85546875" style="19" customWidth="1"/>
    <col min="13316" max="13316" width="14.5703125" style="19" customWidth="1"/>
    <col min="13317" max="13320" width="0" style="19" hidden="1" customWidth="1"/>
    <col min="13321" max="13322" width="16.5703125" style="19" customWidth="1"/>
    <col min="13323" max="13567" width="9.140625" style="19"/>
    <col min="13568" max="13568" width="1.140625" style="19" customWidth="1"/>
    <col min="13569" max="13569" width="86.42578125" style="19" customWidth="1"/>
    <col min="13570" max="13570" width="25" style="19" customWidth="1"/>
    <col min="13571" max="13571" width="23.85546875" style="19" customWidth="1"/>
    <col min="13572" max="13572" width="14.5703125" style="19" customWidth="1"/>
    <col min="13573" max="13576" width="0" style="19" hidden="1" customWidth="1"/>
    <col min="13577" max="13578" width="16.5703125" style="19" customWidth="1"/>
    <col min="13579" max="13823" width="9.140625" style="19"/>
    <col min="13824" max="13824" width="1.140625" style="19" customWidth="1"/>
    <col min="13825" max="13825" width="86.42578125" style="19" customWidth="1"/>
    <col min="13826" max="13826" width="25" style="19" customWidth="1"/>
    <col min="13827" max="13827" width="23.85546875" style="19" customWidth="1"/>
    <col min="13828" max="13828" width="14.5703125" style="19" customWidth="1"/>
    <col min="13829" max="13832" width="0" style="19" hidden="1" customWidth="1"/>
    <col min="13833" max="13834" width="16.5703125" style="19" customWidth="1"/>
    <col min="13835" max="14079" width="9.140625" style="19"/>
    <col min="14080" max="14080" width="1.140625" style="19" customWidth="1"/>
    <col min="14081" max="14081" width="86.42578125" style="19" customWidth="1"/>
    <col min="14082" max="14082" width="25" style="19" customWidth="1"/>
    <col min="14083" max="14083" width="23.85546875" style="19" customWidth="1"/>
    <col min="14084" max="14084" width="14.5703125" style="19" customWidth="1"/>
    <col min="14085" max="14088" width="0" style="19" hidden="1" customWidth="1"/>
    <col min="14089" max="14090" width="16.5703125" style="19" customWidth="1"/>
    <col min="14091" max="14335" width="9.140625" style="19"/>
    <col min="14336" max="14336" width="1.140625" style="19" customWidth="1"/>
    <col min="14337" max="14337" width="86.42578125" style="19" customWidth="1"/>
    <col min="14338" max="14338" width="25" style="19" customWidth="1"/>
    <col min="14339" max="14339" width="23.85546875" style="19" customWidth="1"/>
    <col min="14340" max="14340" width="14.5703125" style="19" customWidth="1"/>
    <col min="14341" max="14344" width="0" style="19" hidden="1" customWidth="1"/>
    <col min="14345" max="14346" width="16.5703125" style="19" customWidth="1"/>
    <col min="14347" max="14591" width="9.140625" style="19"/>
    <col min="14592" max="14592" width="1.140625" style="19" customWidth="1"/>
    <col min="14593" max="14593" width="86.42578125" style="19" customWidth="1"/>
    <col min="14594" max="14594" width="25" style="19" customWidth="1"/>
    <col min="14595" max="14595" width="23.85546875" style="19" customWidth="1"/>
    <col min="14596" max="14596" width="14.5703125" style="19" customWidth="1"/>
    <col min="14597" max="14600" width="0" style="19" hidden="1" customWidth="1"/>
    <col min="14601" max="14602" width="16.5703125" style="19" customWidth="1"/>
    <col min="14603" max="14847" width="9.140625" style="19"/>
    <col min="14848" max="14848" width="1.140625" style="19" customWidth="1"/>
    <col min="14849" max="14849" width="86.42578125" style="19" customWidth="1"/>
    <col min="14850" max="14850" width="25" style="19" customWidth="1"/>
    <col min="14851" max="14851" width="23.85546875" style="19" customWidth="1"/>
    <col min="14852" max="14852" width="14.5703125" style="19" customWidth="1"/>
    <col min="14853" max="14856" width="0" style="19" hidden="1" customWidth="1"/>
    <col min="14857" max="14858" width="16.5703125" style="19" customWidth="1"/>
    <col min="14859" max="15103" width="9.140625" style="19"/>
    <col min="15104" max="15104" width="1.140625" style="19" customWidth="1"/>
    <col min="15105" max="15105" width="86.42578125" style="19" customWidth="1"/>
    <col min="15106" max="15106" width="25" style="19" customWidth="1"/>
    <col min="15107" max="15107" width="23.85546875" style="19" customWidth="1"/>
    <col min="15108" max="15108" width="14.5703125" style="19" customWidth="1"/>
    <col min="15109" max="15112" width="0" style="19" hidden="1" customWidth="1"/>
    <col min="15113" max="15114" width="16.5703125" style="19" customWidth="1"/>
    <col min="15115" max="15359" width="9.140625" style="19"/>
    <col min="15360" max="15360" width="1.140625" style="19" customWidth="1"/>
    <col min="15361" max="15361" width="86.42578125" style="19" customWidth="1"/>
    <col min="15362" max="15362" width="25" style="19" customWidth="1"/>
    <col min="15363" max="15363" width="23.85546875" style="19" customWidth="1"/>
    <col min="15364" max="15364" width="14.5703125" style="19" customWidth="1"/>
    <col min="15365" max="15368" width="0" style="19" hidden="1" customWidth="1"/>
    <col min="15369" max="15370" width="16.5703125" style="19" customWidth="1"/>
    <col min="15371" max="15615" width="9.140625" style="19"/>
    <col min="15616" max="15616" width="1.140625" style="19" customWidth="1"/>
    <col min="15617" max="15617" width="86.42578125" style="19" customWidth="1"/>
    <col min="15618" max="15618" width="25" style="19" customWidth="1"/>
    <col min="15619" max="15619" width="23.85546875" style="19" customWidth="1"/>
    <col min="15620" max="15620" width="14.5703125" style="19" customWidth="1"/>
    <col min="15621" max="15624" width="0" style="19" hidden="1" customWidth="1"/>
    <col min="15625" max="15626" width="16.5703125" style="19" customWidth="1"/>
    <col min="15627" max="15871" width="9.140625" style="19"/>
    <col min="15872" max="15872" width="1.140625" style="19" customWidth="1"/>
    <col min="15873" max="15873" width="86.42578125" style="19" customWidth="1"/>
    <col min="15874" max="15874" width="25" style="19" customWidth="1"/>
    <col min="15875" max="15875" width="23.85546875" style="19" customWidth="1"/>
    <col min="15876" max="15876" width="14.5703125" style="19" customWidth="1"/>
    <col min="15877" max="15880" width="0" style="19" hidden="1" customWidth="1"/>
    <col min="15881" max="15882" width="16.5703125" style="19" customWidth="1"/>
    <col min="15883" max="16127" width="9.140625" style="19"/>
    <col min="16128" max="16128" width="1.140625" style="19" customWidth="1"/>
    <col min="16129" max="16129" width="86.42578125" style="19" customWidth="1"/>
    <col min="16130" max="16130" width="25" style="19" customWidth="1"/>
    <col min="16131" max="16131" width="23.85546875" style="19" customWidth="1"/>
    <col min="16132" max="16132" width="14.5703125" style="19" customWidth="1"/>
    <col min="16133" max="16136" width="0" style="19" hidden="1" customWidth="1"/>
    <col min="16137" max="16138" width="16.5703125" style="19" customWidth="1"/>
    <col min="16139" max="16384" width="9.140625" style="19"/>
  </cols>
  <sheetData>
    <row r="1" spans="1:8">
      <c r="A1" s="102" t="s">
        <v>28</v>
      </c>
      <c r="B1" s="102"/>
      <c r="C1" s="102"/>
      <c r="D1" s="102"/>
    </row>
    <row r="2" spans="1:8" ht="16.5" customHeight="1">
      <c r="A2" s="21"/>
      <c r="B2" s="19"/>
      <c r="C2" s="22"/>
      <c r="D2" s="23" t="s">
        <v>0</v>
      </c>
    </row>
    <row r="3" spans="1:8" ht="20.25" customHeight="1">
      <c r="A3" s="103" t="s">
        <v>1</v>
      </c>
      <c r="B3" s="24"/>
      <c r="C3" s="24"/>
      <c r="D3" s="104" t="s">
        <v>2</v>
      </c>
    </row>
    <row r="4" spans="1:8" ht="20.25" customHeight="1">
      <c r="A4" s="103"/>
      <c r="B4" s="25" t="s">
        <v>29</v>
      </c>
      <c r="C4" s="25" t="s">
        <v>30</v>
      </c>
      <c r="D4" s="104"/>
    </row>
    <row r="5" spans="1:8" ht="20.25" customHeight="1">
      <c r="A5" s="105" t="s">
        <v>7</v>
      </c>
      <c r="B5" s="105"/>
      <c r="C5" s="105"/>
      <c r="D5" s="26"/>
    </row>
    <row r="6" spans="1:8" s="27" customFormat="1" ht="20.25" customHeight="1">
      <c r="A6" s="106" t="s">
        <v>8</v>
      </c>
      <c r="B6" s="106"/>
      <c r="C6" s="106"/>
      <c r="D6" s="106"/>
      <c r="F6" s="25" t="s">
        <v>29</v>
      </c>
      <c r="G6" s="25" t="s">
        <v>30</v>
      </c>
    </row>
    <row r="7" spans="1:8" ht="48.75" customHeight="1">
      <c r="A7" s="28" t="s">
        <v>31</v>
      </c>
      <c r="B7" s="29" t="s">
        <v>91</v>
      </c>
      <c r="C7" s="29" t="s">
        <v>47</v>
      </c>
      <c r="D7" s="26"/>
      <c r="F7" s="20">
        <f>1200000000*0.09%</f>
        <v>1080000</v>
      </c>
      <c r="G7" s="20">
        <f>600000000*0.09%</f>
        <v>540000</v>
      </c>
      <c r="H7" s="20"/>
    </row>
    <row r="8" spans="1:8" ht="23.25" customHeight="1">
      <c r="A8" s="30" t="s">
        <v>32</v>
      </c>
      <c r="B8" s="31">
        <v>100000000</v>
      </c>
      <c r="C8" s="31">
        <v>30000000</v>
      </c>
      <c r="D8" s="32"/>
      <c r="F8" s="20">
        <f>13.5*20000</f>
        <v>270000</v>
      </c>
      <c r="G8" s="20">
        <f>7.5*20000</f>
        <v>150000</v>
      </c>
    </row>
    <row r="9" spans="1:8" ht="35.25" customHeight="1">
      <c r="A9" s="33" t="s">
        <v>33</v>
      </c>
      <c r="B9" s="31">
        <v>300000</v>
      </c>
      <c r="C9" s="31">
        <v>100000</v>
      </c>
      <c r="D9" s="32"/>
      <c r="F9" s="20">
        <f>B9*100*0.55%</f>
        <v>165000.00000000003</v>
      </c>
      <c r="G9" s="20">
        <f>C9*100*0.55%</f>
        <v>55000.000000000007</v>
      </c>
    </row>
    <row r="10" spans="1:8" ht="18.75" customHeight="1">
      <c r="A10" s="107" t="s">
        <v>9</v>
      </c>
      <c r="B10" s="107"/>
      <c r="C10" s="107"/>
      <c r="D10" s="107"/>
    </row>
    <row r="11" spans="1:8" ht="18.75" customHeight="1">
      <c r="A11" s="30" t="s">
        <v>34</v>
      </c>
      <c r="B11" s="34" t="s">
        <v>90</v>
      </c>
      <c r="C11" s="35" t="s">
        <v>48</v>
      </c>
      <c r="D11" s="32"/>
      <c r="F11" s="20">
        <f>2400000*0.8*3</f>
        <v>5760000</v>
      </c>
      <c r="G11" s="20">
        <f>1500000*0.8*3</f>
        <v>3600000</v>
      </c>
    </row>
    <row r="12" spans="1:8" ht="18.75" customHeight="1">
      <c r="A12" s="32" t="s">
        <v>35</v>
      </c>
      <c r="B12" s="31">
        <v>5000000</v>
      </c>
      <c r="C12" s="31">
        <v>3000000</v>
      </c>
      <c r="D12" s="32"/>
    </row>
    <row r="13" spans="1:8" ht="18.75" customHeight="1">
      <c r="A13" s="36" t="s">
        <v>36</v>
      </c>
      <c r="B13" s="37">
        <v>2000000</v>
      </c>
      <c r="C13" s="37">
        <v>1000000</v>
      </c>
      <c r="D13" s="32"/>
    </row>
    <row r="14" spans="1:8">
      <c r="A14" s="32" t="s">
        <v>37</v>
      </c>
      <c r="B14" s="31">
        <v>75000000</v>
      </c>
      <c r="C14" s="31">
        <v>40000000</v>
      </c>
      <c r="D14" s="32"/>
    </row>
    <row r="15" spans="1:8" ht="36" customHeight="1">
      <c r="A15" s="38" t="s">
        <v>38</v>
      </c>
      <c r="B15" s="31">
        <v>10000000</v>
      </c>
      <c r="C15" s="31">
        <v>7000000</v>
      </c>
      <c r="D15" s="32"/>
    </row>
    <row r="16" spans="1:8" ht="19.5" customHeight="1">
      <c r="A16" s="38" t="s">
        <v>11</v>
      </c>
      <c r="B16" s="31">
        <v>0</v>
      </c>
      <c r="C16" s="31">
        <v>0</v>
      </c>
      <c r="D16" s="32"/>
    </row>
    <row r="17" spans="1:7" ht="18.75" customHeight="1">
      <c r="A17" s="32" t="s">
        <v>12</v>
      </c>
      <c r="B17" s="31">
        <v>10000000</v>
      </c>
      <c r="C17" s="31">
        <f>C15</f>
        <v>7000000</v>
      </c>
      <c r="D17" s="32"/>
    </row>
    <row r="18" spans="1:7">
      <c r="A18" s="38" t="s">
        <v>13</v>
      </c>
      <c r="B18" s="31">
        <v>0</v>
      </c>
      <c r="C18" s="31">
        <v>0</v>
      </c>
      <c r="D18" s="32"/>
    </row>
    <row r="19" spans="1:7" ht="16.5" customHeight="1">
      <c r="A19" s="30" t="s">
        <v>39</v>
      </c>
      <c r="B19" s="34" t="s">
        <v>92</v>
      </c>
      <c r="C19" s="34" t="s">
        <v>50</v>
      </c>
      <c r="D19" s="32"/>
      <c r="F19" s="20">
        <f>20000000*0.2*2.2</f>
        <v>8800000</v>
      </c>
      <c r="G19" s="20">
        <f>15000000*0.2*2.2</f>
        <v>6600000.0000000009</v>
      </c>
    </row>
    <row r="20" spans="1:7" ht="18.75" customHeight="1">
      <c r="A20" s="39" t="s">
        <v>15</v>
      </c>
      <c r="B20" s="59" t="s">
        <v>56</v>
      </c>
      <c r="C20" s="59" t="s">
        <v>57</v>
      </c>
      <c r="D20" s="32"/>
    </row>
    <row r="21" spans="1:7" ht="21" customHeight="1">
      <c r="A21" s="39" t="s">
        <v>40</v>
      </c>
      <c r="B21" s="31">
        <v>2000000</v>
      </c>
      <c r="C21" s="31">
        <v>1500000</v>
      </c>
      <c r="D21" s="32"/>
    </row>
    <row r="22" spans="1:7" ht="21.75" customHeight="1">
      <c r="A22" s="38" t="s">
        <v>41</v>
      </c>
      <c r="B22" s="31">
        <v>2000000</v>
      </c>
      <c r="C22" s="31">
        <v>1500000</v>
      </c>
      <c r="D22" s="32"/>
    </row>
    <row r="23" spans="1:7" ht="21" customHeight="1">
      <c r="A23" s="28" t="s">
        <v>14</v>
      </c>
      <c r="B23" s="40"/>
      <c r="C23" s="40"/>
      <c r="D23" s="26"/>
    </row>
    <row r="24" spans="1:7" ht="20.25" customHeight="1">
      <c r="A24" s="28" t="s">
        <v>42</v>
      </c>
      <c r="B24" s="41">
        <v>30000000</v>
      </c>
      <c r="C24" s="41">
        <v>15000000</v>
      </c>
      <c r="D24" s="98" t="s">
        <v>18</v>
      </c>
    </row>
    <row r="25" spans="1:7" ht="15.75" customHeight="1">
      <c r="A25" s="42" t="s">
        <v>19</v>
      </c>
      <c r="B25" s="98" t="s">
        <v>20</v>
      </c>
      <c r="C25" s="101" t="s">
        <v>49</v>
      </c>
      <c r="D25" s="99"/>
    </row>
    <row r="26" spans="1:7" ht="20.25" customHeight="1">
      <c r="A26" s="42" t="s">
        <v>43</v>
      </c>
      <c r="B26" s="100"/>
      <c r="C26" s="101"/>
      <c r="D26" s="100"/>
    </row>
    <row r="27" spans="1:7" s="45" customFormat="1" ht="20.25" customHeight="1">
      <c r="A27" s="43" t="s">
        <v>23</v>
      </c>
      <c r="B27" s="41">
        <f>B24</f>
        <v>30000000</v>
      </c>
      <c r="C27" s="41">
        <v>15000000</v>
      </c>
      <c r="D27" s="44"/>
      <c r="F27" s="46"/>
      <c r="G27" s="46"/>
    </row>
    <row r="28" spans="1:7" s="45" customFormat="1" ht="22.5" customHeight="1">
      <c r="A28" s="43" t="s">
        <v>44</v>
      </c>
      <c r="B28" s="58">
        <v>16075000</v>
      </c>
      <c r="C28" s="58">
        <v>10945000</v>
      </c>
      <c r="D28" s="44"/>
      <c r="F28" s="46">
        <f>SUM(F7:F19)</f>
        <v>16075000</v>
      </c>
      <c r="G28" s="46">
        <f>SUM(G7:G19)</f>
        <v>10945000</v>
      </c>
    </row>
    <row r="30" spans="1:7" s="47" customFormat="1">
      <c r="F30" s="51">
        <f>F28/2.5</f>
        <v>6430000</v>
      </c>
      <c r="G30" s="51">
        <f>G28/2.5</f>
        <v>4378000</v>
      </c>
    </row>
    <row r="31" spans="1:7">
      <c r="A31" s="48" t="s">
        <v>24</v>
      </c>
      <c r="B31" s="49"/>
      <c r="C31" s="49"/>
      <c r="D31" s="26"/>
      <c r="F31" s="51">
        <f>F28/3.3</f>
        <v>4871212.1212121211</v>
      </c>
      <c r="G31" s="51">
        <f>G28/3</f>
        <v>3648333.3333333335</v>
      </c>
    </row>
    <row r="32" spans="1:7" ht="31.5">
      <c r="A32" s="50" t="s">
        <v>25</v>
      </c>
      <c r="B32" s="25" t="s">
        <v>29</v>
      </c>
      <c r="C32" s="25" t="s">
        <v>30</v>
      </c>
      <c r="D32" s="26"/>
      <c r="F32" s="51"/>
      <c r="G32" s="51"/>
    </row>
    <row r="33" spans="1:7">
      <c r="A33" s="49"/>
      <c r="B33" s="58">
        <v>2400000</v>
      </c>
      <c r="C33" s="58">
        <v>1500000</v>
      </c>
      <c r="D33" s="26"/>
      <c r="F33" s="51"/>
      <c r="G33" s="51"/>
    </row>
    <row r="35" spans="1:7">
      <c r="A35" s="54" t="s">
        <v>55</v>
      </c>
    </row>
    <row r="36" spans="1:7" s="47" customFormat="1"/>
    <row r="37" spans="1:7" s="45" customFormat="1">
      <c r="A37" s="43" t="s">
        <v>45</v>
      </c>
      <c r="B37" s="58">
        <v>6430000</v>
      </c>
      <c r="C37" s="58">
        <v>4378000</v>
      </c>
      <c r="D37" s="44"/>
      <c r="F37" s="46"/>
      <c r="G37" s="46"/>
    </row>
    <row r="38" spans="1:7" s="45" customFormat="1">
      <c r="A38" s="43" t="s">
        <v>46</v>
      </c>
      <c r="B38" s="58">
        <v>4871212.1212121211</v>
      </c>
      <c r="C38" s="58">
        <v>3648333.3333333335</v>
      </c>
      <c r="D38" s="44"/>
      <c r="F38" s="46"/>
      <c r="G38" s="46"/>
    </row>
    <row r="41" spans="1:7">
      <c r="A41" s="19" t="s">
        <v>51</v>
      </c>
    </row>
  </sheetData>
  <mergeCells count="9">
    <mergeCell ref="D24:D26"/>
    <mergeCell ref="B25:B26"/>
    <mergeCell ref="C25:C26"/>
    <mergeCell ref="A1:D1"/>
    <mergeCell ref="A3:A4"/>
    <mergeCell ref="D3:D4"/>
    <mergeCell ref="A5:C5"/>
    <mergeCell ref="A6:D6"/>
    <mergeCell ref="A10:D10"/>
  </mergeCells>
  <pageMargins left="0.2" right="0.2" top="0.4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 nhan</vt:lpstr>
      <vt:lpstr>Phi ca nhan</vt:lpstr>
      <vt:lpstr>Family care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Quynhpvt</dc:creator>
  <cp:lastModifiedBy>hienvt</cp:lastModifiedBy>
  <cp:lastPrinted>2015-10-14T02:14:28Z</cp:lastPrinted>
  <dcterms:created xsi:type="dcterms:W3CDTF">2014-09-09T02:15:03Z</dcterms:created>
  <dcterms:modified xsi:type="dcterms:W3CDTF">2017-07-05T11:45:37Z</dcterms:modified>
</cp:coreProperties>
</file>